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AKELCO" sheetId="2" r:id="rId1"/>
    <sheet name="ANTECO" sheetId="3" r:id="rId2"/>
    <sheet name="CAPELCO" sheetId="4" r:id="rId3"/>
    <sheet name="CENECO" sheetId="5" r:id="rId4"/>
    <sheet name="GUIMELCO" sheetId="6" r:id="rId5"/>
    <sheet name="ILECO I" sheetId="7" r:id="rId6"/>
    <sheet name="ILECO II" sheetId="8" r:id="rId7"/>
    <sheet name="ILECO III" sheetId="9" r:id="rId8"/>
    <sheet name="NOCECO" sheetId="10" r:id="rId9"/>
    <sheet name="NONECO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AKELCO!$1:$12</definedName>
    <definedName name="_xlnm.Print_Titles" localSheetId="1">ANTECO!$1:$12</definedName>
    <definedName name="_xlnm.Print_Titles" localSheetId="2">CAPELCO!$1:$12</definedName>
    <definedName name="_xlnm.Print_Titles" localSheetId="3">CENECO!$1:$12</definedName>
    <definedName name="_xlnm.Print_Titles" localSheetId="4">GUIMELCO!$1:$12</definedName>
    <definedName name="_xlnm.Print_Titles" localSheetId="5">'ILECO I'!$1:$12</definedName>
    <definedName name="_xlnm.Print_Titles" localSheetId="6">'ILECO II'!$1:$12</definedName>
    <definedName name="_xlnm.Print_Titles" localSheetId="7">'ILECO III'!$1:$12</definedName>
    <definedName name="_xlnm.Print_Titles" localSheetId="8">NOCECO!$1:$12</definedName>
    <definedName name="_xlnm.Print_Titles" localSheetId="9">NONECO!$1:$12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1" l="1"/>
  <c r="B97" i="11"/>
  <c r="D97" i="11" s="1"/>
  <c r="E97" i="11" s="1"/>
  <c r="B96" i="11"/>
  <c r="B95" i="11"/>
  <c r="B94" i="11"/>
  <c r="D94" i="11" s="1"/>
  <c r="E94" i="11" s="1"/>
  <c r="B93" i="11"/>
  <c r="D93" i="11" s="1"/>
  <c r="E93" i="11" s="1"/>
  <c r="B92" i="11"/>
  <c r="D92" i="11" s="1"/>
  <c r="E92" i="11" s="1"/>
  <c r="B91" i="11"/>
  <c r="B98" i="11" s="1"/>
  <c r="B86" i="11"/>
  <c r="B85" i="11"/>
  <c r="D85" i="11" s="1"/>
  <c r="E85" i="11" s="1"/>
  <c r="B84" i="11"/>
  <c r="D84" i="11" s="1"/>
  <c r="E84" i="11" s="1"/>
  <c r="B81" i="11"/>
  <c r="D81" i="11" s="1"/>
  <c r="E81" i="11" s="1"/>
  <c r="B80" i="11"/>
  <c r="D80" i="11" s="1"/>
  <c r="E80" i="11" s="1"/>
  <c r="B79" i="11"/>
  <c r="D78" i="11"/>
  <c r="E78" i="11" s="1"/>
  <c r="B78" i="11"/>
  <c r="B77" i="11"/>
  <c r="D77" i="11" s="1"/>
  <c r="E77" i="11" s="1"/>
  <c r="B76" i="11"/>
  <c r="B75" i="11"/>
  <c r="B74" i="11"/>
  <c r="B73" i="11"/>
  <c r="D73" i="11" s="1"/>
  <c r="E73" i="11" s="1"/>
  <c r="B72" i="11"/>
  <c r="D72" i="11" s="1"/>
  <c r="E72" i="11" s="1"/>
  <c r="B71" i="11"/>
  <c r="B70" i="11"/>
  <c r="B82" i="11" s="1"/>
  <c r="B67" i="11"/>
  <c r="B66" i="11"/>
  <c r="D66" i="11" s="1"/>
  <c r="E66" i="11" s="1"/>
  <c r="B65" i="11"/>
  <c r="D65" i="11" s="1"/>
  <c r="E65" i="11" s="1"/>
  <c r="B64" i="11"/>
  <c r="B63" i="11"/>
  <c r="B61" i="11"/>
  <c r="D61" i="11" s="1"/>
  <c r="E61" i="11" s="1"/>
  <c r="B60" i="11"/>
  <c r="D60" i="11" s="1"/>
  <c r="E60" i="11" s="1"/>
  <c r="B59" i="11"/>
  <c r="D58" i="11"/>
  <c r="E58" i="11" s="1"/>
  <c r="B58" i="11"/>
  <c r="B57" i="11"/>
  <c r="D57" i="11" s="1"/>
  <c r="E57" i="11" s="1"/>
  <c r="B56" i="11"/>
  <c r="D56" i="11" s="1"/>
  <c r="E56" i="11" s="1"/>
  <c r="B55" i="11"/>
  <c r="B54" i="11"/>
  <c r="D54" i="11" s="1"/>
  <c r="E54" i="11" s="1"/>
  <c r="B53" i="11"/>
  <c r="B52" i="11"/>
  <c r="D52" i="11" s="1"/>
  <c r="E52" i="11" s="1"/>
  <c r="B51" i="11"/>
  <c r="D51" i="11" s="1"/>
  <c r="E51" i="11" s="1"/>
  <c r="B50" i="11"/>
  <c r="D50" i="11" s="1"/>
  <c r="E50" i="11" s="1"/>
  <c r="B49" i="11"/>
  <c r="D49" i="11" s="1"/>
  <c r="E49" i="11" s="1"/>
  <c r="B48" i="11"/>
  <c r="B47" i="11"/>
  <c r="D47" i="11" s="1"/>
  <c r="E47" i="11" s="1"/>
  <c r="B46" i="11"/>
  <c r="B45" i="11"/>
  <c r="B42" i="11"/>
  <c r="B41" i="11"/>
  <c r="B40" i="11"/>
  <c r="B39" i="11"/>
  <c r="D39" i="11" s="1"/>
  <c r="E39" i="11" s="1"/>
  <c r="B38" i="11"/>
  <c r="D38" i="11" s="1"/>
  <c r="E38" i="11" s="1"/>
  <c r="B37" i="11"/>
  <c r="D37" i="11" s="1"/>
  <c r="E37" i="11" s="1"/>
  <c r="B36" i="11"/>
  <c r="D36" i="11" s="1"/>
  <c r="E36" i="11" s="1"/>
  <c r="B35" i="11"/>
  <c r="D35" i="11" s="1"/>
  <c r="E35" i="11" s="1"/>
  <c r="B34" i="11"/>
  <c r="B33" i="11"/>
  <c r="B32" i="11"/>
  <c r="D32" i="11" s="1"/>
  <c r="E32" i="11" s="1"/>
  <c r="B31" i="11"/>
  <c r="D31" i="11" s="1"/>
  <c r="E31" i="11" s="1"/>
  <c r="B30" i="11"/>
  <c r="B29" i="11"/>
  <c r="D29" i="11" s="1"/>
  <c r="E29" i="11" s="1"/>
  <c r="B28" i="11"/>
  <c r="B27" i="11"/>
  <c r="D27" i="11" s="1"/>
  <c r="E27" i="11" s="1"/>
  <c r="B26" i="11"/>
  <c r="D26" i="11" s="1"/>
  <c r="E26" i="11" s="1"/>
  <c r="B25" i="11"/>
  <c r="B24" i="11"/>
  <c r="D24" i="11" s="1"/>
  <c r="E24" i="11" s="1"/>
  <c r="B23" i="11"/>
  <c r="B22" i="11"/>
  <c r="B21" i="11"/>
  <c r="D21" i="11" s="1"/>
  <c r="E21" i="11" s="1"/>
  <c r="B20" i="11"/>
  <c r="B19" i="11"/>
  <c r="B18" i="11"/>
  <c r="B17" i="11"/>
  <c r="B16" i="11"/>
  <c r="B13" i="11"/>
  <c r="B9" i="11"/>
  <c r="B68" i="11" l="1"/>
  <c r="D20" i="11"/>
  <c r="E20" i="11" s="1"/>
  <c r="D18" i="11"/>
  <c r="E18" i="11" s="1"/>
  <c r="D91" i="11"/>
  <c r="E91" i="11" s="1"/>
  <c r="D30" i="11"/>
  <c r="E30" i="11" s="1"/>
  <c r="D64" i="11"/>
  <c r="E64" i="11" s="1"/>
  <c r="D45" i="11"/>
  <c r="E45" i="11" s="1"/>
  <c r="D41" i="11"/>
  <c r="E41" i="11" s="1"/>
  <c r="D33" i="11"/>
  <c r="E33" i="11" s="1"/>
  <c r="D34" i="11"/>
  <c r="E34" i="11" s="1"/>
  <c r="D23" i="11"/>
  <c r="E23" i="11" s="1"/>
  <c r="D25" i="11"/>
  <c r="E25" i="11" s="1"/>
  <c r="D74" i="11"/>
  <c r="E74" i="11" s="1"/>
  <c r="D71" i="11"/>
  <c r="E71" i="11" s="1"/>
  <c r="D95" i="11"/>
  <c r="E95" i="11" s="1"/>
  <c r="D76" i="11"/>
  <c r="E76" i="11" s="1"/>
  <c r="D22" i="11"/>
  <c r="E22" i="11" s="1"/>
  <c r="D40" i="11"/>
  <c r="E40" i="11" s="1"/>
  <c r="D53" i="11"/>
  <c r="E53" i="11" s="1"/>
  <c r="D79" i="11"/>
  <c r="E79" i="11" s="1"/>
  <c r="B87" i="11"/>
  <c r="B88" i="11" s="1"/>
  <c r="B99" i="11" s="1"/>
  <c r="B101" i="11" s="1"/>
  <c r="D48" i="11"/>
  <c r="E48" i="11" s="1"/>
  <c r="D67" i="11"/>
  <c r="E67" i="11" s="1"/>
  <c r="D75" i="11"/>
  <c r="E75" i="11" s="1"/>
  <c r="D28" i="11"/>
  <c r="E28" i="11" s="1"/>
  <c r="D59" i="11"/>
  <c r="E59" i="11" s="1"/>
  <c r="D96" i="11"/>
  <c r="E96" i="11" s="1"/>
  <c r="B100" i="10"/>
  <c r="B97" i="10"/>
  <c r="D96" i="10"/>
  <c r="E96" i="10" s="1"/>
  <c r="B96" i="10"/>
  <c r="B95" i="10"/>
  <c r="D95" i="10" s="1"/>
  <c r="E95" i="10" s="1"/>
  <c r="B94" i="10"/>
  <c r="D94" i="10" s="1"/>
  <c r="E94" i="10" s="1"/>
  <c r="B93" i="10"/>
  <c r="D93" i="10" s="1"/>
  <c r="E93" i="10" s="1"/>
  <c r="B92" i="10"/>
  <c r="B91" i="10"/>
  <c r="D86" i="10"/>
  <c r="E86" i="10" s="1"/>
  <c r="B86" i="10"/>
  <c r="B85" i="10"/>
  <c r="D85" i="10" s="1"/>
  <c r="E85" i="10" s="1"/>
  <c r="B84" i="10"/>
  <c r="B81" i="10"/>
  <c r="D81" i="10" s="1"/>
  <c r="E81" i="10" s="1"/>
  <c r="B80" i="10"/>
  <c r="D80" i="10" s="1"/>
  <c r="E80" i="10" s="1"/>
  <c r="B79" i="10"/>
  <c r="D79" i="10" s="1"/>
  <c r="E79" i="10" s="1"/>
  <c r="D78" i="10"/>
  <c r="E78" i="10" s="1"/>
  <c r="B78" i="10"/>
  <c r="B77" i="10"/>
  <c r="D77" i="10" s="1"/>
  <c r="E77" i="10" s="1"/>
  <c r="B76" i="10"/>
  <c r="B75" i="10"/>
  <c r="D75" i="10" s="1"/>
  <c r="E75" i="10" s="1"/>
  <c r="B74" i="10"/>
  <c r="D74" i="10" s="1"/>
  <c r="E74" i="10" s="1"/>
  <c r="B73" i="10"/>
  <c r="D73" i="10" s="1"/>
  <c r="E73" i="10" s="1"/>
  <c r="D72" i="10"/>
  <c r="E72" i="10" s="1"/>
  <c r="B72" i="10"/>
  <c r="B71" i="10"/>
  <c r="B70" i="10"/>
  <c r="B67" i="10"/>
  <c r="D67" i="10" s="1"/>
  <c r="E67" i="10" s="1"/>
  <c r="B66" i="10"/>
  <c r="D66" i="10" s="1"/>
  <c r="E66" i="10" s="1"/>
  <c r="B65" i="10"/>
  <c r="B64" i="10"/>
  <c r="B63" i="10"/>
  <c r="B61" i="10"/>
  <c r="D61" i="10" s="1"/>
  <c r="E61" i="10" s="1"/>
  <c r="D60" i="10"/>
  <c r="E60" i="10" s="1"/>
  <c r="B60" i="10"/>
  <c r="B59" i="10"/>
  <c r="D59" i="10" s="1"/>
  <c r="E59" i="10" s="1"/>
  <c r="B58" i="10"/>
  <c r="D58" i="10" s="1"/>
  <c r="E58" i="10" s="1"/>
  <c r="B57" i="10"/>
  <c r="B56" i="10"/>
  <c r="B55" i="10"/>
  <c r="D55" i="10" s="1"/>
  <c r="E55" i="10" s="1"/>
  <c r="B54" i="10"/>
  <c r="D54" i="10" s="1"/>
  <c r="E54" i="10" s="1"/>
  <c r="B53" i="10"/>
  <c r="D53" i="10" s="1"/>
  <c r="E53" i="10" s="1"/>
  <c r="B52" i="10"/>
  <c r="D52" i="10" s="1"/>
  <c r="E52" i="10" s="1"/>
  <c r="B51" i="10"/>
  <c r="B50" i="10"/>
  <c r="B49" i="10"/>
  <c r="D49" i="10" s="1"/>
  <c r="E49" i="10" s="1"/>
  <c r="B48" i="10"/>
  <c r="D48" i="10" s="1"/>
  <c r="E48" i="10" s="1"/>
  <c r="B47" i="10"/>
  <c r="D47" i="10" s="1"/>
  <c r="E47" i="10" s="1"/>
  <c r="B46" i="10"/>
  <c r="B45" i="10"/>
  <c r="B42" i="10"/>
  <c r="B41" i="10"/>
  <c r="D41" i="10" s="1"/>
  <c r="E41" i="10" s="1"/>
  <c r="B40" i="10"/>
  <c r="D40" i="10" s="1"/>
  <c r="E40" i="10" s="1"/>
  <c r="D39" i="10"/>
  <c r="E39" i="10" s="1"/>
  <c r="B39" i="10"/>
  <c r="B38" i="10"/>
  <c r="D38" i="10" s="1"/>
  <c r="E38" i="10" s="1"/>
  <c r="B37" i="10"/>
  <c r="D37" i="10" s="1"/>
  <c r="E37" i="10" s="1"/>
  <c r="B36" i="10"/>
  <c r="B35" i="10"/>
  <c r="D35" i="10" s="1"/>
  <c r="E35" i="10" s="1"/>
  <c r="B34" i="10"/>
  <c r="B33" i="10"/>
  <c r="D32" i="10"/>
  <c r="E32" i="10" s="1"/>
  <c r="B32" i="10"/>
  <c r="B31" i="10"/>
  <c r="D31" i="10" s="1"/>
  <c r="E31" i="10" s="1"/>
  <c r="B30" i="10"/>
  <c r="B29" i="10"/>
  <c r="B28" i="10"/>
  <c r="D28" i="10" s="1"/>
  <c r="E28" i="10" s="1"/>
  <c r="B27" i="10"/>
  <c r="D27" i="10" s="1"/>
  <c r="E27" i="10" s="1"/>
  <c r="B26" i="10"/>
  <c r="D26" i="10" s="1"/>
  <c r="E26" i="10" s="1"/>
  <c r="D25" i="10"/>
  <c r="E25" i="10" s="1"/>
  <c r="B25" i="10"/>
  <c r="B24" i="10"/>
  <c r="D24" i="10" s="1"/>
  <c r="E24" i="10" s="1"/>
  <c r="B23" i="10"/>
  <c r="B22" i="10"/>
  <c r="D22" i="10" s="1"/>
  <c r="E22" i="10" s="1"/>
  <c r="B21" i="10"/>
  <c r="D21" i="10" s="1"/>
  <c r="E21" i="10" s="1"/>
  <c r="B20" i="10"/>
  <c r="B19" i="10"/>
  <c r="D18" i="10"/>
  <c r="E18" i="10" s="1"/>
  <c r="B18" i="10"/>
  <c r="B17" i="10"/>
  <c r="D17" i="10" s="1"/>
  <c r="E17" i="10" s="1"/>
  <c r="B16" i="10"/>
  <c r="B13" i="10"/>
  <c r="B9" i="10" s="1"/>
  <c r="B98" i="10" l="1"/>
  <c r="D92" i="10"/>
  <c r="E92" i="10" s="1"/>
  <c r="D86" i="11"/>
  <c r="E86" i="11" s="1"/>
  <c r="D87" i="11"/>
  <c r="E87" i="11" s="1"/>
  <c r="B82" i="10"/>
  <c r="D98" i="11"/>
  <c r="E98" i="11" s="1"/>
  <c r="D34" i="10"/>
  <c r="E34" i="10" s="1"/>
  <c r="D20" i="10"/>
  <c r="E20" i="10" s="1"/>
  <c r="D19" i="10"/>
  <c r="E19" i="10" s="1"/>
  <c r="D51" i="10"/>
  <c r="E51" i="10" s="1"/>
  <c r="D57" i="10"/>
  <c r="E57" i="10" s="1"/>
  <c r="D71" i="10"/>
  <c r="E71" i="10" s="1"/>
  <c r="D76" i="10"/>
  <c r="E76" i="10" s="1"/>
  <c r="D64" i="10"/>
  <c r="E64" i="10" s="1"/>
  <c r="D97" i="10"/>
  <c r="E97" i="10" s="1"/>
  <c r="D63" i="10"/>
  <c r="E63" i="10" s="1"/>
  <c r="D46" i="11"/>
  <c r="E46" i="11" s="1"/>
  <c r="D65" i="10"/>
  <c r="E65" i="10" s="1"/>
  <c r="D23" i="10"/>
  <c r="E23" i="10" s="1"/>
  <c r="D36" i="10"/>
  <c r="E36" i="10" s="1"/>
  <c r="D50" i="10"/>
  <c r="E50" i="10" s="1"/>
  <c r="D56" i="10"/>
  <c r="E56" i="10" s="1"/>
  <c r="B68" i="10"/>
  <c r="B87" i="10"/>
  <c r="D55" i="11"/>
  <c r="E55" i="11" s="1"/>
  <c r="D82" i="11"/>
  <c r="E82" i="11" s="1"/>
  <c r="D70" i="11"/>
  <c r="E70" i="11" s="1"/>
  <c r="D68" i="11"/>
  <c r="E68" i="11" s="1"/>
  <c r="D63" i="11"/>
  <c r="E63" i="11" s="1"/>
  <c r="D17" i="11"/>
  <c r="E17" i="11" s="1"/>
  <c r="B100" i="9"/>
  <c r="B97" i="9"/>
  <c r="D97" i="9" s="1"/>
  <c r="E97" i="9" s="1"/>
  <c r="B96" i="9"/>
  <c r="D96" i="9" s="1"/>
  <c r="E96" i="9" s="1"/>
  <c r="D95" i="9"/>
  <c r="E95" i="9" s="1"/>
  <c r="B95" i="9"/>
  <c r="B94" i="9"/>
  <c r="D94" i="9" s="1"/>
  <c r="E94" i="9" s="1"/>
  <c r="B93" i="9"/>
  <c r="D93" i="9" s="1"/>
  <c r="E93" i="9" s="1"/>
  <c r="B92" i="9"/>
  <c r="B91" i="9"/>
  <c r="B86" i="9"/>
  <c r="B87" i="9" s="1"/>
  <c r="D85" i="9"/>
  <c r="E85" i="9" s="1"/>
  <c r="B85" i="9"/>
  <c r="B84" i="9"/>
  <c r="B81" i="9"/>
  <c r="D81" i="9" s="1"/>
  <c r="E81" i="9" s="1"/>
  <c r="B80" i="9"/>
  <c r="D80" i="9" s="1"/>
  <c r="E80" i="9" s="1"/>
  <c r="B79" i="9"/>
  <c r="D79" i="9" s="1"/>
  <c r="E79" i="9" s="1"/>
  <c r="B78" i="9"/>
  <c r="D78" i="9" s="1"/>
  <c r="E78" i="9" s="1"/>
  <c r="B77" i="9"/>
  <c r="D77" i="9" s="1"/>
  <c r="E77" i="9" s="1"/>
  <c r="B76" i="9"/>
  <c r="D76" i="9" s="1"/>
  <c r="E76" i="9" s="1"/>
  <c r="B75" i="9"/>
  <c r="D75" i="9" s="1"/>
  <c r="E75" i="9" s="1"/>
  <c r="B74" i="9"/>
  <c r="D74" i="9" s="1"/>
  <c r="E74" i="9" s="1"/>
  <c r="B73" i="9"/>
  <c r="D73" i="9" s="1"/>
  <c r="E73" i="9" s="1"/>
  <c r="B72" i="9"/>
  <c r="D72" i="9" s="1"/>
  <c r="E72" i="9" s="1"/>
  <c r="B71" i="9"/>
  <c r="B70" i="9"/>
  <c r="B67" i="9"/>
  <c r="D67" i="9" s="1"/>
  <c r="E67" i="9" s="1"/>
  <c r="B66" i="9"/>
  <c r="D66" i="9" s="1"/>
  <c r="E66" i="9" s="1"/>
  <c r="B65" i="9"/>
  <c r="D65" i="9" s="1"/>
  <c r="E65" i="9" s="1"/>
  <c r="B64" i="9"/>
  <c r="D64" i="9" s="1"/>
  <c r="E64" i="9" s="1"/>
  <c r="D63" i="9"/>
  <c r="E63" i="9"/>
  <c r="B63" i="9"/>
  <c r="B61" i="9"/>
  <c r="D61" i="9" s="1"/>
  <c r="E61" i="9" s="1"/>
  <c r="B60" i="9"/>
  <c r="D60" i="9" s="1"/>
  <c r="E60" i="9" s="1"/>
  <c r="B59" i="9"/>
  <c r="D59" i="9" s="1"/>
  <c r="E59" i="9" s="1"/>
  <c r="B58" i="9"/>
  <c r="D58" i="9" s="1"/>
  <c r="E58" i="9" s="1"/>
  <c r="B57" i="9"/>
  <c r="B56" i="9"/>
  <c r="D56" i="9" s="1"/>
  <c r="E56" i="9" s="1"/>
  <c r="B55" i="9"/>
  <c r="D55" i="9" s="1"/>
  <c r="E55" i="9" s="1"/>
  <c r="B54" i="9"/>
  <c r="D54" i="9" s="1"/>
  <c r="E54" i="9" s="1"/>
  <c r="B53" i="9"/>
  <c r="D53" i="9" s="1"/>
  <c r="E53" i="9" s="1"/>
  <c r="B52" i="9"/>
  <c r="B51" i="9"/>
  <c r="D51" i="9" s="1"/>
  <c r="E51" i="9" s="1"/>
  <c r="B50" i="9"/>
  <c r="D50" i="9" s="1"/>
  <c r="E50" i="9" s="1"/>
  <c r="B49" i="9"/>
  <c r="D49" i="9" s="1"/>
  <c r="E49" i="9" s="1"/>
  <c r="B48" i="9"/>
  <c r="D48" i="9" s="1"/>
  <c r="E48" i="9" s="1"/>
  <c r="B47" i="9"/>
  <c r="B46" i="9"/>
  <c r="B45" i="9"/>
  <c r="B42" i="9"/>
  <c r="B41" i="9"/>
  <c r="D41" i="9" s="1"/>
  <c r="E41" i="9" s="1"/>
  <c r="B40" i="9"/>
  <c r="B39" i="9"/>
  <c r="D39" i="9" s="1"/>
  <c r="E39" i="9" s="1"/>
  <c r="B38" i="9"/>
  <c r="B37" i="9"/>
  <c r="D37" i="9" s="1"/>
  <c r="E37" i="9" s="1"/>
  <c r="B36" i="9"/>
  <c r="D36" i="9" s="1"/>
  <c r="E36" i="9" s="1"/>
  <c r="D35" i="9"/>
  <c r="E35" i="9" s="1"/>
  <c r="B35" i="9"/>
  <c r="B34" i="9"/>
  <c r="B33" i="9"/>
  <c r="B32" i="9"/>
  <c r="D32" i="9" s="1"/>
  <c r="E32" i="9" s="1"/>
  <c r="B31" i="9"/>
  <c r="B30" i="9"/>
  <c r="D30" i="9" s="1"/>
  <c r="E30" i="9" s="1"/>
  <c r="B29" i="9"/>
  <c r="B28" i="9"/>
  <c r="D27" i="9"/>
  <c r="E27" i="9" s="1"/>
  <c r="B27" i="9"/>
  <c r="B26" i="9"/>
  <c r="D26" i="9" s="1"/>
  <c r="E26" i="9" s="1"/>
  <c r="B25" i="9"/>
  <c r="D25" i="9" s="1"/>
  <c r="E25" i="9" s="1"/>
  <c r="B24" i="9"/>
  <c r="D24" i="9" s="1"/>
  <c r="E24" i="9" s="1"/>
  <c r="B23" i="9"/>
  <c r="D23" i="9" s="1"/>
  <c r="E23" i="9" s="1"/>
  <c r="B22" i="9"/>
  <c r="D21" i="9"/>
  <c r="E21" i="9" s="1"/>
  <c r="B21" i="9"/>
  <c r="B20" i="9"/>
  <c r="B19" i="9"/>
  <c r="B18" i="9"/>
  <c r="D18" i="9" s="1"/>
  <c r="E18" i="9" s="1"/>
  <c r="B17" i="9"/>
  <c r="B16" i="9"/>
  <c r="B13" i="9"/>
  <c r="B9" i="9" s="1"/>
  <c r="B88" i="10" l="1"/>
  <c r="B99" i="10" s="1"/>
  <c r="B101" i="10" s="1"/>
  <c r="D86" i="9"/>
  <c r="E86" i="9" s="1"/>
  <c r="B98" i="9"/>
  <c r="D92" i="9"/>
  <c r="E92" i="9" s="1"/>
  <c r="B68" i="9"/>
  <c r="D68" i="9" s="1"/>
  <c r="E68" i="9" s="1"/>
  <c r="B82" i="9"/>
  <c r="D52" i="9"/>
  <c r="E52" i="9" s="1"/>
  <c r="D16" i="10"/>
  <c r="E16" i="10" s="1"/>
  <c r="D19" i="9"/>
  <c r="E19" i="9" s="1"/>
  <c r="D20" i="9"/>
  <c r="E20" i="9" s="1"/>
  <c r="D71" i="9"/>
  <c r="E71" i="9" s="1"/>
  <c r="B88" i="9"/>
  <c r="B99" i="9" s="1"/>
  <c r="B101" i="9" s="1"/>
  <c r="D47" i="9"/>
  <c r="E47" i="9" s="1"/>
  <c r="D57" i="9"/>
  <c r="E57" i="9" s="1"/>
  <c r="D84" i="9"/>
  <c r="E84" i="9" s="1"/>
  <c r="D87" i="9"/>
  <c r="E87" i="9" s="1"/>
  <c r="D19" i="11"/>
  <c r="E19" i="11" s="1"/>
  <c r="D40" i="9"/>
  <c r="E40" i="9" s="1"/>
  <c r="D38" i="9"/>
  <c r="E38" i="9" s="1"/>
  <c r="D33" i="9"/>
  <c r="E33" i="9" s="1"/>
  <c r="D28" i="9"/>
  <c r="E28" i="9" s="1"/>
  <c r="D17" i="9"/>
  <c r="E17" i="9" s="1"/>
  <c r="D22" i="9"/>
  <c r="E22" i="9" s="1"/>
  <c r="D31" i="9"/>
  <c r="E31" i="9" s="1"/>
  <c r="D46" i="9"/>
  <c r="E46" i="9" s="1"/>
  <c r="D91" i="9"/>
  <c r="E91" i="9" s="1"/>
  <c r="D98" i="9"/>
  <c r="E98" i="9" s="1"/>
  <c r="D34" i="9"/>
  <c r="E34" i="9" s="1"/>
  <c r="D88" i="11"/>
  <c r="E88" i="11" s="1"/>
  <c r="D82" i="10"/>
  <c r="E82" i="10" s="1"/>
  <c r="D70" i="10"/>
  <c r="E70" i="10" s="1"/>
  <c r="D46" i="10"/>
  <c r="E46" i="10" s="1"/>
  <c r="D45" i="10"/>
  <c r="E45" i="10" s="1"/>
  <c r="D88" i="10"/>
  <c r="E88" i="10" s="1"/>
  <c r="D29" i="10"/>
  <c r="E29" i="10" s="1"/>
  <c r="D30" i="10"/>
  <c r="E30" i="10" s="1"/>
  <c r="D98" i="10"/>
  <c r="E98" i="10" s="1"/>
  <c r="D91" i="10"/>
  <c r="E91" i="10" s="1"/>
  <c r="D84" i="10"/>
  <c r="E84" i="10" s="1"/>
  <c r="D87" i="10"/>
  <c r="E87" i="10" s="1"/>
  <c r="D68" i="10"/>
  <c r="E68" i="10" s="1"/>
  <c r="D33" i="10"/>
  <c r="E33" i="10" s="1"/>
  <c r="B100" i="8"/>
  <c r="B97" i="8"/>
  <c r="D97" i="8" s="1"/>
  <c r="E97" i="8" s="1"/>
  <c r="B96" i="8"/>
  <c r="D96" i="8" s="1"/>
  <c r="E96" i="8" s="1"/>
  <c r="B95" i="8"/>
  <c r="D95" i="8" s="1"/>
  <c r="E95" i="8" s="1"/>
  <c r="B94" i="8"/>
  <c r="D94" i="8" s="1"/>
  <c r="E94" i="8" s="1"/>
  <c r="B93" i="8"/>
  <c r="D93" i="8" s="1"/>
  <c r="E93" i="8" s="1"/>
  <c r="B92" i="8"/>
  <c r="B91" i="8"/>
  <c r="D86" i="8"/>
  <c r="E86" i="8" s="1"/>
  <c r="B86" i="8"/>
  <c r="B85" i="8"/>
  <c r="D85" i="8" s="1"/>
  <c r="E85" i="8" s="1"/>
  <c r="B84" i="8"/>
  <c r="B87" i="8" s="1"/>
  <c r="B81" i="8"/>
  <c r="D81" i="8" s="1"/>
  <c r="E81" i="8" s="1"/>
  <c r="B80" i="8"/>
  <c r="D80" i="8" s="1"/>
  <c r="E80" i="8" s="1"/>
  <c r="B79" i="8"/>
  <c r="D79" i="8" s="1"/>
  <c r="E79" i="8" s="1"/>
  <c r="B78" i="8"/>
  <c r="D78" i="8" s="1"/>
  <c r="E78" i="8" s="1"/>
  <c r="B77" i="8"/>
  <c r="D77" i="8" s="1"/>
  <c r="E77" i="8" s="1"/>
  <c r="B76" i="8"/>
  <c r="D76" i="8" s="1"/>
  <c r="E76" i="8" s="1"/>
  <c r="B75" i="8"/>
  <c r="D75" i="8" s="1"/>
  <c r="E75" i="8" s="1"/>
  <c r="B74" i="8"/>
  <c r="D74" i="8" s="1"/>
  <c r="E74" i="8" s="1"/>
  <c r="B73" i="8"/>
  <c r="D73" i="8" s="1"/>
  <c r="E73" i="8" s="1"/>
  <c r="B72" i="8"/>
  <c r="D72" i="8" s="1"/>
  <c r="E72" i="8" s="1"/>
  <c r="B71" i="8"/>
  <c r="B70" i="8"/>
  <c r="B67" i="8"/>
  <c r="D67" i="8" s="1"/>
  <c r="E67" i="8" s="1"/>
  <c r="B66" i="8"/>
  <c r="D66" i="8" s="1"/>
  <c r="E66" i="8" s="1"/>
  <c r="B65" i="8"/>
  <c r="D65" i="8" s="1"/>
  <c r="E65" i="8" s="1"/>
  <c r="B64" i="8"/>
  <c r="D64" i="8" s="1"/>
  <c r="E64" i="8" s="1"/>
  <c r="B63" i="8"/>
  <c r="B68" i="8" s="1"/>
  <c r="D61" i="8"/>
  <c r="E61" i="8" s="1"/>
  <c r="B61" i="8"/>
  <c r="B60" i="8"/>
  <c r="D60" i="8" s="1"/>
  <c r="E60" i="8" s="1"/>
  <c r="B59" i="8"/>
  <c r="D59" i="8" s="1"/>
  <c r="E59" i="8" s="1"/>
  <c r="B58" i="8"/>
  <c r="D58" i="8" s="1"/>
  <c r="E58" i="8" s="1"/>
  <c r="B57" i="8"/>
  <c r="B56" i="8"/>
  <c r="B55" i="8"/>
  <c r="D55" i="8" s="1"/>
  <c r="E55" i="8" s="1"/>
  <c r="B54" i="8"/>
  <c r="D54" i="8" s="1"/>
  <c r="E54" i="8" s="1"/>
  <c r="B53" i="8"/>
  <c r="D53" i="8" s="1"/>
  <c r="E53" i="8" s="1"/>
  <c r="B52" i="8"/>
  <c r="D52" i="8" s="1"/>
  <c r="E52" i="8" s="1"/>
  <c r="B51" i="8"/>
  <c r="B50" i="8"/>
  <c r="D50" i="8" s="1"/>
  <c r="E50" i="8" s="1"/>
  <c r="B49" i="8"/>
  <c r="D49" i="8" s="1"/>
  <c r="E49" i="8" s="1"/>
  <c r="B48" i="8"/>
  <c r="D48" i="8" s="1"/>
  <c r="E48" i="8" s="1"/>
  <c r="B47" i="8"/>
  <c r="D47" i="8" s="1"/>
  <c r="E47" i="8" s="1"/>
  <c r="B46" i="8"/>
  <c r="B45" i="8"/>
  <c r="B42" i="8"/>
  <c r="D41" i="8"/>
  <c r="E41" i="8" s="1"/>
  <c r="B41" i="8"/>
  <c r="B40" i="8"/>
  <c r="D40" i="8" s="1"/>
  <c r="E40" i="8" s="1"/>
  <c r="B39" i="8"/>
  <c r="D39" i="8" s="1"/>
  <c r="E39" i="8" s="1"/>
  <c r="B38" i="8"/>
  <c r="D38" i="8" s="1"/>
  <c r="E38" i="8" s="1"/>
  <c r="B37" i="8"/>
  <c r="D37" i="8" s="1"/>
  <c r="E37" i="8" s="1"/>
  <c r="B36" i="8"/>
  <c r="D36" i="8" s="1"/>
  <c r="E36" i="8" s="1"/>
  <c r="D35" i="8"/>
  <c r="E35" i="8" s="1"/>
  <c r="B35" i="8"/>
  <c r="B34" i="8"/>
  <c r="B33" i="8"/>
  <c r="B32" i="8"/>
  <c r="D32" i="8" s="1"/>
  <c r="E32" i="8" s="1"/>
  <c r="B31" i="8"/>
  <c r="D31" i="8" s="1"/>
  <c r="E31" i="8" s="1"/>
  <c r="B30" i="8"/>
  <c r="B29" i="8"/>
  <c r="B28" i="8"/>
  <c r="D28" i="8" s="1"/>
  <c r="E28" i="8" s="1"/>
  <c r="D27" i="8"/>
  <c r="E27" i="8" s="1"/>
  <c r="B27" i="8"/>
  <c r="B26" i="8"/>
  <c r="D26" i="8" s="1"/>
  <c r="E26" i="8" s="1"/>
  <c r="B25" i="8"/>
  <c r="D25" i="8" s="1"/>
  <c r="E25" i="8" s="1"/>
  <c r="B24" i="8"/>
  <c r="D24" i="8" s="1"/>
  <c r="E24" i="8" s="1"/>
  <c r="B23" i="8"/>
  <c r="D23" i="8" s="1"/>
  <c r="E23" i="8" s="1"/>
  <c r="B22" i="8"/>
  <c r="D22" i="8" s="1"/>
  <c r="E22" i="8" s="1"/>
  <c r="D21" i="8"/>
  <c r="E21" i="8" s="1"/>
  <c r="B21" i="8"/>
  <c r="B20" i="8"/>
  <c r="B19" i="8"/>
  <c r="B18" i="8"/>
  <c r="D18" i="8" s="1"/>
  <c r="E18" i="8" s="1"/>
  <c r="B17" i="8"/>
  <c r="B16" i="8"/>
  <c r="B13" i="8"/>
  <c r="B9" i="8" s="1"/>
  <c r="B98" i="8" l="1"/>
  <c r="D92" i="8"/>
  <c r="E92" i="8" s="1"/>
  <c r="B82" i="8"/>
  <c r="B88" i="8" s="1"/>
  <c r="B99" i="8" s="1"/>
  <c r="B101" i="8" s="1"/>
  <c r="D17" i="8"/>
  <c r="E17" i="8" s="1"/>
  <c r="D29" i="8"/>
  <c r="E29" i="8" s="1"/>
  <c r="D30" i="8"/>
  <c r="E30" i="8" s="1"/>
  <c r="D45" i="8"/>
  <c r="E45" i="8" s="1"/>
  <c r="D57" i="8"/>
  <c r="E57" i="8" s="1"/>
  <c r="D87" i="8"/>
  <c r="E87" i="8" s="1"/>
  <c r="D84" i="8"/>
  <c r="E84" i="8" s="1"/>
  <c r="D19" i="8"/>
  <c r="E19" i="8" s="1"/>
  <c r="D20" i="8"/>
  <c r="E20" i="8" s="1"/>
  <c r="D33" i="8"/>
  <c r="E33" i="8" s="1"/>
  <c r="D46" i="8"/>
  <c r="E46" i="8" s="1"/>
  <c r="D68" i="8"/>
  <c r="E68" i="8" s="1"/>
  <c r="D63" i="8"/>
  <c r="E63" i="8" s="1"/>
  <c r="D71" i="8"/>
  <c r="E71" i="8" s="1"/>
  <c r="D51" i="8"/>
  <c r="E51" i="8" s="1"/>
  <c r="D56" i="8"/>
  <c r="E56" i="8" s="1"/>
  <c r="D34" i="8"/>
  <c r="E34" i="8" s="1"/>
  <c r="D16" i="11"/>
  <c r="E16" i="11" s="1"/>
  <c r="D45" i="9"/>
  <c r="E45" i="9" s="1"/>
  <c r="D16" i="9"/>
  <c r="E16" i="9" s="1"/>
  <c r="D70" i="9"/>
  <c r="E70" i="9" s="1"/>
  <c r="D82" i="9"/>
  <c r="E82" i="9" s="1"/>
  <c r="D29" i="9"/>
  <c r="E29" i="9" s="1"/>
  <c r="B100" i="7"/>
  <c r="B97" i="7"/>
  <c r="D97" i="7" s="1"/>
  <c r="E97" i="7" s="1"/>
  <c r="D96" i="7"/>
  <c r="E96" i="7" s="1"/>
  <c r="B96" i="7"/>
  <c r="B95" i="7"/>
  <c r="D95" i="7" s="1"/>
  <c r="E95" i="7" s="1"/>
  <c r="B94" i="7"/>
  <c r="D94" i="7" s="1"/>
  <c r="E94" i="7" s="1"/>
  <c r="B93" i="7"/>
  <c r="D93" i="7" s="1"/>
  <c r="E93" i="7" s="1"/>
  <c r="B92" i="7"/>
  <c r="B91" i="7"/>
  <c r="B86" i="7"/>
  <c r="D86" i="7" s="1"/>
  <c r="E86" i="7" s="1"/>
  <c r="D85" i="7"/>
  <c r="E85" i="7" s="1"/>
  <c r="B85" i="7"/>
  <c r="B84" i="7"/>
  <c r="B81" i="7"/>
  <c r="D81" i="7" s="1"/>
  <c r="E81" i="7" s="1"/>
  <c r="B80" i="7"/>
  <c r="D80" i="7" s="1"/>
  <c r="E80" i="7" s="1"/>
  <c r="B79" i="7"/>
  <c r="D79" i="7" s="1"/>
  <c r="E79" i="7" s="1"/>
  <c r="B78" i="7"/>
  <c r="D78" i="7" s="1"/>
  <c r="E78" i="7" s="1"/>
  <c r="B77" i="7"/>
  <c r="D77" i="7" s="1"/>
  <c r="E77" i="7" s="1"/>
  <c r="B76" i="7"/>
  <c r="D76" i="7" s="1"/>
  <c r="E76" i="7" s="1"/>
  <c r="B75" i="7"/>
  <c r="D75" i="7" s="1"/>
  <c r="E75" i="7" s="1"/>
  <c r="B74" i="7"/>
  <c r="D74" i="7" s="1"/>
  <c r="E74" i="7" s="1"/>
  <c r="B73" i="7"/>
  <c r="D73" i="7" s="1"/>
  <c r="E73" i="7" s="1"/>
  <c r="B72" i="7"/>
  <c r="D72" i="7" s="1"/>
  <c r="E72" i="7" s="1"/>
  <c r="B71" i="7"/>
  <c r="B70" i="7"/>
  <c r="B82" i="7" s="1"/>
  <c r="B67" i="7"/>
  <c r="D67" i="7" s="1"/>
  <c r="E67" i="7" s="1"/>
  <c r="B66" i="7"/>
  <c r="D66" i="7" s="1"/>
  <c r="E66" i="7" s="1"/>
  <c r="B65" i="7"/>
  <c r="D65" i="7" s="1"/>
  <c r="E65" i="7" s="1"/>
  <c r="B64" i="7"/>
  <c r="D64" i="7" s="1"/>
  <c r="E64" i="7" s="1"/>
  <c r="B63" i="7"/>
  <c r="B68" i="7" s="1"/>
  <c r="B61" i="7"/>
  <c r="D61" i="7" s="1"/>
  <c r="E61" i="7" s="1"/>
  <c r="D60" i="7"/>
  <c r="E60" i="7" s="1"/>
  <c r="B60" i="7"/>
  <c r="B59" i="7"/>
  <c r="D59" i="7" s="1"/>
  <c r="E59" i="7" s="1"/>
  <c r="B58" i="7"/>
  <c r="D58" i="7" s="1"/>
  <c r="E58" i="7" s="1"/>
  <c r="B57" i="7"/>
  <c r="D57" i="7" s="1"/>
  <c r="E57" i="7" s="1"/>
  <c r="B56" i="7"/>
  <c r="D56" i="7" s="1"/>
  <c r="E56" i="7" s="1"/>
  <c r="B55" i="7"/>
  <c r="D55" i="7" s="1"/>
  <c r="E55" i="7" s="1"/>
  <c r="B54" i="7"/>
  <c r="D54" i="7" s="1"/>
  <c r="E54" i="7" s="1"/>
  <c r="B53" i="7"/>
  <c r="D53" i="7" s="1"/>
  <c r="E53" i="7" s="1"/>
  <c r="B52" i="7"/>
  <c r="D52" i="7" s="1"/>
  <c r="E52" i="7" s="1"/>
  <c r="D51" i="7"/>
  <c r="E51" i="7" s="1"/>
  <c r="B51" i="7"/>
  <c r="B50" i="7"/>
  <c r="B49" i="7"/>
  <c r="B48" i="7"/>
  <c r="D48" i="7" s="1"/>
  <c r="E48" i="7" s="1"/>
  <c r="B47" i="7"/>
  <c r="D47" i="7" s="1"/>
  <c r="E47" i="7" s="1"/>
  <c r="B46" i="7"/>
  <c r="B45" i="7"/>
  <c r="B42" i="7"/>
  <c r="B41" i="7"/>
  <c r="D41" i="7" s="1"/>
  <c r="E41" i="7" s="1"/>
  <c r="D40" i="7"/>
  <c r="E40" i="7" s="1"/>
  <c r="B40" i="7"/>
  <c r="B39" i="7"/>
  <c r="D39" i="7" s="1"/>
  <c r="E39" i="7" s="1"/>
  <c r="B38" i="7"/>
  <c r="D38" i="7" s="1"/>
  <c r="E38" i="7" s="1"/>
  <c r="B37" i="7"/>
  <c r="D37" i="7" s="1"/>
  <c r="E37" i="7" s="1"/>
  <c r="B36" i="7"/>
  <c r="D36" i="7" s="1"/>
  <c r="E36" i="7" s="1"/>
  <c r="B35" i="7"/>
  <c r="D35" i="7" s="1"/>
  <c r="E35" i="7" s="1"/>
  <c r="B34" i="7"/>
  <c r="B33" i="7"/>
  <c r="B32" i="7"/>
  <c r="D32" i="7" s="1"/>
  <c r="E32" i="7" s="1"/>
  <c r="B31" i="7"/>
  <c r="D31" i="7" s="1"/>
  <c r="E31" i="7" s="1"/>
  <c r="B30" i="7"/>
  <c r="B29" i="7"/>
  <c r="B28" i="7"/>
  <c r="D28" i="7" s="1"/>
  <c r="E28" i="7" s="1"/>
  <c r="B27" i="7"/>
  <c r="D27" i="7" s="1"/>
  <c r="E27" i="7" s="1"/>
  <c r="D26" i="7"/>
  <c r="E26" i="7" s="1"/>
  <c r="B26" i="7"/>
  <c r="B25" i="7"/>
  <c r="D25" i="7" s="1"/>
  <c r="E25" i="7" s="1"/>
  <c r="B24" i="7"/>
  <c r="D24" i="7" s="1"/>
  <c r="E24" i="7" s="1"/>
  <c r="B23" i="7"/>
  <c r="D23" i="7" s="1"/>
  <c r="E23" i="7" s="1"/>
  <c r="B22" i="7"/>
  <c r="D22" i="7" s="1"/>
  <c r="E22" i="7" s="1"/>
  <c r="B21" i="7"/>
  <c r="D21" i="7" s="1"/>
  <c r="E21" i="7" s="1"/>
  <c r="B20" i="7"/>
  <c r="B19" i="7"/>
  <c r="B18" i="7"/>
  <c r="D18" i="7" s="1"/>
  <c r="E18" i="7" s="1"/>
  <c r="B17" i="7"/>
  <c r="D17" i="7" s="1"/>
  <c r="E17" i="7" s="1"/>
  <c r="B16" i="7"/>
  <c r="B13" i="7"/>
  <c r="B9" i="7" s="1"/>
  <c r="B98" i="7" l="1"/>
  <c r="B87" i="7"/>
  <c r="B88" i="7"/>
  <c r="B99" i="7" s="1"/>
  <c r="B101" i="7" s="1"/>
  <c r="D50" i="7"/>
  <c r="E50" i="7" s="1"/>
  <c r="D29" i="7"/>
  <c r="E29" i="7" s="1"/>
  <c r="D30" i="7"/>
  <c r="E30" i="7" s="1"/>
  <c r="D49" i="7"/>
  <c r="E49" i="7" s="1"/>
  <c r="D45" i="7"/>
  <c r="E45" i="7" s="1"/>
  <c r="D33" i="7"/>
  <c r="E33" i="7" s="1"/>
  <c r="D46" i="7"/>
  <c r="E46" i="7" s="1"/>
  <c r="D68" i="7"/>
  <c r="E68" i="7" s="1"/>
  <c r="D63" i="7"/>
  <c r="E63" i="7" s="1"/>
  <c r="D71" i="7"/>
  <c r="E71" i="7" s="1"/>
  <c r="D34" i="7"/>
  <c r="E34" i="7" s="1"/>
  <c r="D42" i="10"/>
  <c r="E42" i="10" s="1"/>
  <c r="D88" i="9"/>
  <c r="E88" i="9" s="1"/>
  <c r="D92" i="7"/>
  <c r="E92" i="7" s="1"/>
  <c r="D70" i="8"/>
  <c r="E70" i="8" s="1"/>
  <c r="D98" i="8"/>
  <c r="E98" i="8" s="1"/>
  <c r="D91" i="8"/>
  <c r="E91" i="8" s="1"/>
  <c r="D42" i="11"/>
  <c r="E42" i="11" s="1"/>
  <c r="B100" i="6"/>
  <c r="D97" i="6"/>
  <c r="E97" i="6" s="1"/>
  <c r="B97" i="6"/>
  <c r="B96" i="6"/>
  <c r="D96" i="6" s="1"/>
  <c r="E96" i="6" s="1"/>
  <c r="B95" i="6"/>
  <c r="D95" i="6" s="1"/>
  <c r="E95" i="6" s="1"/>
  <c r="B94" i="6"/>
  <c r="D94" i="6" s="1"/>
  <c r="E94" i="6" s="1"/>
  <c r="B93" i="6"/>
  <c r="D93" i="6" s="1"/>
  <c r="E93" i="6" s="1"/>
  <c r="B92" i="6"/>
  <c r="B91" i="6"/>
  <c r="B87" i="6"/>
  <c r="B86" i="6"/>
  <c r="D86" i="6" s="1"/>
  <c r="E86" i="6" s="1"/>
  <c r="B85" i="6"/>
  <c r="D85" i="6" s="1"/>
  <c r="E85" i="6" s="1"/>
  <c r="B84" i="6"/>
  <c r="B81" i="6"/>
  <c r="D81" i="6" s="1"/>
  <c r="E81" i="6" s="1"/>
  <c r="B80" i="6"/>
  <c r="D80" i="6" s="1"/>
  <c r="E80" i="6" s="1"/>
  <c r="B79" i="6"/>
  <c r="D79" i="6" s="1"/>
  <c r="E79" i="6" s="1"/>
  <c r="D78" i="6"/>
  <c r="E78" i="6" s="1"/>
  <c r="B78" i="6"/>
  <c r="B77" i="6"/>
  <c r="D77" i="6" s="1"/>
  <c r="E77" i="6" s="1"/>
  <c r="B76" i="6"/>
  <c r="D76" i="6" s="1"/>
  <c r="E76" i="6" s="1"/>
  <c r="B75" i="6"/>
  <c r="D75" i="6" s="1"/>
  <c r="E75" i="6" s="1"/>
  <c r="B74" i="6"/>
  <c r="D74" i="6" s="1"/>
  <c r="E74" i="6" s="1"/>
  <c r="B73" i="6"/>
  <c r="D73" i="6" s="1"/>
  <c r="E73" i="6" s="1"/>
  <c r="D72" i="6"/>
  <c r="E72" i="6" s="1"/>
  <c r="B72" i="6"/>
  <c r="B71" i="6"/>
  <c r="B70" i="6"/>
  <c r="B67" i="6"/>
  <c r="D67" i="6" s="1"/>
  <c r="E67" i="6" s="1"/>
  <c r="B66" i="6"/>
  <c r="D66" i="6" s="1"/>
  <c r="E66" i="6" s="1"/>
  <c r="B65" i="6"/>
  <c r="D65" i="6" s="1"/>
  <c r="E65" i="6" s="1"/>
  <c r="B64" i="6"/>
  <c r="D64" i="6" s="1"/>
  <c r="E64" i="6" s="1"/>
  <c r="B63" i="6"/>
  <c r="B68" i="6" s="1"/>
  <c r="B61" i="6"/>
  <c r="D61" i="6" s="1"/>
  <c r="E61" i="6" s="1"/>
  <c r="B60" i="6"/>
  <c r="D60" i="6" s="1"/>
  <c r="E60" i="6" s="1"/>
  <c r="B59" i="6"/>
  <c r="D59" i="6" s="1"/>
  <c r="E59" i="6" s="1"/>
  <c r="B58" i="6"/>
  <c r="D58" i="6" s="1"/>
  <c r="E58" i="6" s="1"/>
  <c r="B57" i="6"/>
  <c r="D57" i="6" s="1"/>
  <c r="E57" i="6" s="1"/>
  <c r="B56" i="6"/>
  <c r="D56" i="6" s="1"/>
  <c r="E56" i="6" s="1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D51" i="6" s="1"/>
  <c r="E51" i="6" s="1"/>
  <c r="B50" i="6"/>
  <c r="D50" i="6" s="1"/>
  <c r="E50" i="6" s="1"/>
  <c r="B49" i="6"/>
  <c r="D49" i="6" s="1"/>
  <c r="E49" i="6" s="1"/>
  <c r="B48" i="6"/>
  <c r="D48" i="6" s="1"/>
  <c r="E48" i="6" s="1"/>
  <c r="B47" i="6"/>
  <c r="D47" i="6" s="1"/>
  <c r="E47" i="6" s="1"/>
  <c r="B46" i="6"/>
  <c r="B45" i="6"/>
  <c r="B42" i="6"/>
  <c r="D41" i="6"/>
  <c r="E41" i="6" s="1"/>
  <c r="B41" i="6"/>
  <c r="B40" i="6"/>
  <c r="D40" i="6" s="1"/>
  <c r="E40" i="6" s="1"/>
  <c r="B39" i="6"/>
  <c r="D39" i="6" s="1"/>
  <c r="E39" i="6" s="1"/>
  <c r="B38" i="6"/>
  <c r="D38" i="6" s="1"/>
  <c r="E38" i="6" s="1"/>
  <c r="B37" i="6"/>
  <c r="D37" i="6" s="1"/>
  <c r="E37" i="6" s="1"/>
  <c r="B36" i="6"/>
  <c r="D36" i="6" s="1"/>
  <c r="E36" i="6" s="1"/>
  <c r="D35" i="6"/>
  <c r="E35" i="6" s="1"/>
  <c r="B35" i="6"/>
  <c r="B34" i="6"/>
  <c r="B33" i="6"/>
  <c r="B32" i="6"/>
  <c r="D32" i="6" s="1"/>
  <c r="E32" i="6" s="1"/>
  <c r="B31" i="6"/>
  <c r="D31" i="6" s="1"/>
  <c r="E31" i="6" s="1"/>
  <c r="B30" i="6"/>
  <c r="B29" i="6"/>
  <c r="B28" i="6"/>
  <c r="D28" i="6" s="1"/>
  <c r="E28" i="6" s="1"/>
  <c r="D27" i="6"/>
  <c r="E27" i="6" s="1"/>
  <c r="B27" i="6"/>
  <c r="B26" i="6"/>
  <c r="D26" i="6" s="1"/>
  <c r="E26" i="6" s="1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D21" i="6"/>
  <c r="E21" i="6" s="1"/>
  <c r="B21" i="6"/>
  <c r="B20" i="6"/>
  <c r="B19" i="6"/>
  <c r="B18" i="6"/>
  <c r="D18" i="6" s="1"/>
  <c r="E18" i="6" s="1"/>
  <c r="B17" i="6"/>
  <c r="B16" i="6"/>
  <c r="B13" i="6"/>
  <c r="B9" i="6" s="1"/>
  <c r="B98" i="6" l="1"/>
  <c r="B82" i="6"/>
  <c r="B88" i="6" s="1"/>
  <c r="B99" i="6" s="1"/>
  <c r="B101" i="6" s="1"/>
  <c r="D20" i="6"/>
  <c r="E20" i="6" s="1"/>
  <c r="D19" i="6"/>
  <c r="E19" i="6" s="1"/>
  <c r="D91" i="6"/>
  <c r="E91" i="6" s="1"/>
  <c r="D98" i="6"/>
  <c r="E98" i="6" s="1"/>
  <c r="D29" i="6"/>
  <c r="E29" i="6" s="1"/>
  <c r="D30" i="6"/>
  <c r="E30" i="6" s="1"/>
  <c r="D45" i="6"/>
  <c r="E45" i="6" s="1"/>
  <c r="D46" i="6"/>
  <c r="E46" i="6" s="1"/>
  <c r="D17" i="6"/>
  <c r="E17" i="6" s="1"/>
  <c r="D71" i="6"/>
  <c r="E71" i="6" s="1"/>
  <c r="D33" i="6"/>
  <c r="E33" i="6" s="1"/>
  <c r="D82" i="8"/>
  <c r="E82" i="8" s="1"/>
  <c r="D88" i="8"/>
  <c r="E88" i="8" s="1"/>
  <c r="D70" i="7"/>
  <c r="E70" i="7" s="1"/>
  <c r="D84" i="7"/>
  <c r="E84" i="7" s="1"/>
  <c r="D87" i="7"/>
  <c r="E87" i="7" s="1"/>
  <c r="D92" i="6"/>
  <c r="E92" i="6" s="1"/>
  <c r="D20" i="7"/>
  <c r="E20" i="7" s="1"/>
  <c r="D34" i="6"/>
  <c r="E34" i="6" s="1"/>
  <c r="D16" i="8"/>
  <c r="E16" i="8" s="1"/>
  <c r="D42" i="9"/>
  <c r="E42" i="9" s="1"/>
  <c r="D91" i="7"/>
  <c r="E91" i="7" s="1"/>
  <c r="D98" i="7"/>
  <c r="E98" i="7" s="1"/>
  <c r="B100" i="5"/>
  <c r="B97" i="5"/>
  <c r="D97" i="5" s="1"/>
  <c r="E97" i="5" s="1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B92" i="5"/>
  <c r="D92" i="5" s="1"/>
  <c r="E92" i="5" s="1"/>
  <c r="B91" i="5"/>
  <c r="B86" i="5"/>
  <c r="D86" i="5" s="1"/>
  <c r="E86" i="5" s="1"/>
  <c r="B85" i="5"/>
  <c r="D85" i="5" s="1"/>
  <c r="E85" i="5" s="1"/>
  <c r="B84" i="5"/>
  <c r="B87" i="5" s="1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B77" i="5"/>
  <c r="D77" i="5" s="1"/>
  <c r="E77" i="5" s="1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67" i="5"/>
  <c r="D67" i="5" s="1"/>
  <c r="E67" i="5" s="1"/>
  <c r="B66" i="5"/>
  <c r="D66" i="5" s="1"/>
  <c r="E66" i="5" s="1"/>
  <c r="B65" i="5"/>
  <c r="D65" i="5" s="1"/>
  <c r="E65" i="5" s="1"/>
  <c r="D64" i="5"/>
  <c r="E64" i="5" s="1"/>
  <c r="B64" i="5"/>
  <c r="B63" i="5"/>
  <c r="B61" i="5"/>
  <c r="D61" i="5" s="1"/>
  <c r="E61" i="5" s="1"/>
  <c r="B60" i="5"/>
  <c r="D60" i="5" s="1"/>
  <c r="E60" i="5" s="1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D54" i="5"/>
  <c r="E54" i="5" s="1"/>
  <c r="B54" i="5"/>
  <c r="B53" i="5"/>
  <c r="D53" i="5" s="1"/>
  <c r="E53" i="5" s="1"/>
  <c r="B52" i="5"/>
  <c r="D52" i="5" s="1"/>
  <c r="E52" i="5" s="1"/>
  <c r="B51" i="5"/>
  <c r="D51" i="5" s="1"/>
  <c r="E51" i="5" s="1"/>
  <c r="B50" i="5"/>
  <c r="D50" i="5" s="1"/>
  <c r="E50" i="5" s="1"/>
  <c r="B49" i="5"/>
  <c r="D49" i="5" s="1"/>
  <c r="E49" i="5" s="1"/>
  <c r="B48" i="5"/>
  <c r="D48" i="5" s="1"/>
  <c r="E48" i="5" s="1"/>
  <c r="B47" i="5"/>
  <c r="D47" i="5" s="1"/>
  <c r="E47" i="5" s="1"/>
  <c r="B46" i="5"/>
  <c r="B45" i="5"/>
  <c r="B42" i="5"/>
  <c r="B41" i="5"/>
  <c r="D41" i="5" s="1"/>
  <c r="E41" i="5" s="1"/>
  <c r="B40" i="5"/>
  <c r="D40" i="5" s="1"/>
  <c r="E40" i="5" s="1"/>
  <c r="B39" i="5"/>
  <c r="D39" i="5" s="1"/>
  <c r="E39" i="5" s="1"/>
  <c r="B38" i="5"/>
  <c r="D38" i="5" s="1"/>
  <c r="E38" i="5" s="1"/>
  <c r="B37" i="5"/>
  <c r="D37" i="5" s="1"/>
  <c r="E37" i="5" s="1"/>
  <c r="D36" i="5"/>
  <c r="E36" i="5" s="1"/>
  <c r="B36" i="5"/>
  <c r="B35" i="5"/>
  <c r="D35" i="5" s="1"/>
  <c r="E35" i="5" s="1"/>
  <c r="B34" i="5"/>
  <c r="B33" i="5"/>
  <c r="B32" i="5"/>
  <c r="D32" i="5" s="1"/>
  <c r="E32" i="5" s="1"/>
  <c r="B31" i="5"/>
  <c r="D31" i="5" s="1"/>
  <c r="E31" i="5" s="1"/>
  <c r="B30" i="5"/>
  <c r="B29" i="5"/>
  <c r="D28" i="5"/>
  <c r="E28" i="5" s="1"/>
  <c r="B28" i="5"/>
  <c r="B27" i="5"/>
  <c r="D27" i="5" s="1"/>
  <c r="E27" i="5" s="1"/>
  <c r="B26" i="5"/>
  <c r="D26" i="5" s="1"/>
  <c r="E26" i="5" s="1"/>
  <c r="B25" i="5"/>
  <c r="D25" i="5" s="1"/>
  <c r="E25" i="5" s="1"/>
  <c r="B24" i="5"/>
  <c r="D24" i="5" s="1"/>
  <c r="E24" i="5" s="1"/>
  <c r="B23" i="5"/>
  <c r="D23" i="5" s="1"/>
  <c r="E23" i="5" s="1"/>
  <c r="D22" i="5"/>
  <c r="E22" i="5" s="1"/>
  <c r="B22" i="5"/>
  <c r="B21" i="5"/>
  <c r="D21" i="5" s="1"/>
  <c r="E21" i="5" s="1"/>
  <c r="B20" i="5"/>
  <c r="B19" i="5"/>
  <c r="B18" i="5"/>
  <c r="D18" i="5" s="1"/>
  <c r="E18" i="5" s="1"/>
  <c r="B17" i="5"/>
  <c r="B16" i="5"/>
  <c r="B13" i="5"/>
  <c r="B9" i="5"/>
  <c r="B82" i="5" l="1"/>
  <c r="B68" i="5"/>
  <c r="B98" i="5"/>
  <c r="D29" i="5"/>
  <c r="E29" i="5" s="1"/>
  <c r="D30" i="5"/>
  <c r="E30" i="5" s="1"/>
  <c r="D19" i="5"/>
  <c r="E19" i="5" s="1"/>
  <c r="D20" i="5"/>
  <c r="E20" i="5" s="1"/>
  <c r="D68" i="5"/>
  <c r="E68" i="5" s="1"/>
  <c r="D63" i="5"/>
  <c r="E63" i="5" s="1"/>
  <c r="D46" i="5"/>
  <c r="E46" i="5" s="1"/>
  <c r="D87" i="5"/>
  <c r="E87" i="5" s="1"/>
  <c r="D84" i="5"/>
  <c r="E84" i="5" s="1"/>
  <c r="D17" i="5"/>
  <c r="E17" i="5" s="1"/>
  <c r="D33" i="5"/>
  <c r="E33" i="5" s="1"/>
  <c r="D34" i="5"/>
  <c r="E34" i="5" s="1"/>
  <c r="B88" i="5"/>
  <c r="B99" i="5" s="1"/>
  <c r="B101" i="5" s="1"/>
  <c r="D71" i="5"/>
  <c r="E71" i="5" s="1"/>
  <c r="D45" i="5"/>
  <c r="E45" i="5" s="1"/>
  <c r="D19" i="7"/>
  <c r="E19" i="7" s="1"/>
  <c r="D82" i="7"/>
  <c r="E82" i="7" s="1"/>
  <c r="D88" i="7"/>
  <c r="E88" i="7" s="1"/>
  <c r="D63" i="6"/>
  <c r="E63" i="6" s="1"/>
  <c r="D70" i="6"/>
  <c r="E70" i="6" s="1"/>
  <c r="D82" i="6"/>
  <c r="E82" i="6" s="1"/>
  <c r="D87" i="6"/>
  <c r="E87" i="6" s="1"/>
  <c r="D84" i="6"/>
  <c r="E84" i="6" s="1"/>
  <c r="D42" i="8"/>
  <c r="E42" i="8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D92" i="4" s="1"/>
  <c r="E92" i="4" s="1"/>
  <c r="B91" i="4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B79" i="4"/>
  <c r="D79" i="4" s="1"/>
  <c r="E79" i="4" s="1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B72" i="4"/>
  <c r="D72" i="4" s="1"/>
  <c r="E72" i="4" s="1"/>
  <c r="B71" i="4"/>
  <c r="B70" i="4"/>
  <c r="B67" i="4"/>
  <c r="D67" i="4" s="1"/>
  <c r="E67" i="4" s="1"/>
  <c r="B66" i="4"/>
  <c r="D66" i="4" s="1"/>
  <c r="E66" i="4" s="1"/>
  <c r="B65" i="4"/>
  <c r="D65" i="4" s="1"/>
  <c r="E65" i="4" s="1"/>
  <c r="B64" i="4"/>
  <c r="D64" i="4" s="1"/>
  <c r="E64" i="4" s="1"/>
  <c r="B63" i="4"/>
  <c r="B61" i="4"/>
  <c r="D61" i="4" s="1"/>
  <c r="E61" i="4" s="1"/>
  <c r="B60" i="4"/>
  <c r="D60" i="4" s="1"/>
  <c r="E60" i="4" s="1"/>
  <c r="B59" i="4"/>
  <c r="D59" i="4" s="1"/>
  <c r="E59" i="4" s="1"/>
  <c r="B58" i="4"/>
  <c r="B57" i="4"/>
  <c r="D57" i="4" s="1"/>
  <c r="E57" i="4" s="1"/>
  <c r="B56" i="4"/>
  <c r="D55" i="4"/>
  <c r="E55" i="4" s="1"/>
  <c r="B55" i="4"/>
  <c r="B54" i="4"/>
  <c r="D54" i="4" s="1"/>
  <c r="E54" i="4" s="1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D49" i="4" s="1"/>
  <c r="E49" i="4" s="1"/>
  <c r="B48" i="4"/>
  <c r="D48" i="4" s="1"/>
  <c r="E48" i="4" s="1"/>
  <c r="B47" i="4"/>
  <c r="D47" i="4" s="1"/>
  <c r="E47" i="4" s="1"/>
  <c r="B46" i="4"/>
  <c r="B45" i="4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D37" i="4"/>
  <c r="E37" i="4" s="1"/>
  <c r="B37" i="4"/>
  <c r="B36" i="4"/>
  <c r="D36" i="4" s="1"/>
  <c r="E36" i="4" s="1"/>
  <c r="B35" i="4"/>
  <c r="D35" i="4" s="1"/>
  <c r="E35" i="4" s="1"/>
  <c r="B34" i="4"/>
  <c r="B33" i="4"/>
  <c r="B32" i="4"/>
  <c r="D32" i="4" s="1"/>
  <c r="E32" i="4" s="1"/>
  <c r="B31" i="4"/>
  <c r="D31" i="4" s="1"/>
  <c r="E31" i="4" s="1"/>
  <c r="B30" i="4"/>
  <c r="B29" i="4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D24" i="4" s="1"/>
  <c r="E24" i="4" s="1"/>
  <c r="D23" i="4"/>
  <c r="E23" i="4" s="1"/>
  <c r="B23" i="4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 s="1"/>
  <c r="B98" i="4" l="1"/>
  <c r="B82" i="4"/>
  <c r="B68" i="4"/>
  <c r="B88" i="4" s="1"/>
  <c r="B99" i="4" s="1"/>
  <c r="B101" i="4" s="1"/>
  <c r="D45" i="4"/>
  <c r="E45" i="4" s="1"/>
  <c r="D19" i="4"/>
  <c r="E19" i="4" s="1"/>
  <c r="D20" i="4"/>
  <c r="E20" i="4" s="1"/>
  <c r="D46" i="4"/>
  <c r="E46" i="4" s="1"/>
  <c r="D68" i="4"/>
  <c r="E68" i="4" s="1"/>
  <c r="D63" i="4"/>
  <c r="E63" i="4" s="1"/>
  <c r="D71" i="4"/>
  <c r="E71" i="4" s="1"/>
  <c r="D56" i="4"/>
  <c r="E56" i="4" s="1"/>
  <c r="D88" i="5"/>
  <c r="E88" i="5" s="1"/>
  <c r="D17" i="4"/>
  <c r="E17" i="4" s="1"/>
  <c r="D29" i="4"/>
  <c r="E29" i="4" s="1"/>
  <c r="D30" i="4"/>
  <c r="E30" i="4" s="1"/>
  <c r="D33" i="4"/>
  <c r="E33" i="4" s="1"/>
  <c r="D58" i="4"/>
  <c r="E58" i="4" s="1"/>
  <c r="D34" i="4"/>
  <c r="E34" i="4" s="1"/>
  <c r="D16" i="7"/>
  <c r="E16" i="7" s="1"/>
  <c r="D16" i="5"/>
  <c r="E16" i="5" s="1"/>
  <c r="D70" i="5"/>
  <c r="E70" i="5" s="1"/>
  <c r="D82" i="5"/>
  <c r="E82" i="5" s="1"/>
  <c r="D91" i="5"/>
  <c r="E91" i="5" s="1"/>
  <c r="D98" i="5"/>
  <c r="E98" i="5" s="1"/>
  <c r="D16" i="6"/>
  <c r="E16" i="6" s="1"/>
  <c r="D68" i="6"/>
  <c r="E68" i="6" s="1"/>
  <c r="D88" i="6"/>
  <c r="E88" i="6" s="1"/>
  <c r="B100" i="3"/>
  <c r="B97" i="3"/>
  <c r="D97" i="3" s="1"/>
  <c r="E97" i="3" s="1"/>
  <c r="B96" i="3"/>
  <c r="D96" i="3" s="1"/>
  <c r="E96" i="3" s="1"/>
  <c r="B95" i="3"/>
  <c r="D95" i="3" s="1"/>
  <c r="E95" i="3" s="1"/>
  <c r="D94" i="3"/>
  <c r="E94" i="3" s="1"/>
  <c r="B94" i="3"/>
  <c r="B93" i="3"/>
  <c r="D93" i="3" s="1"/>
  <c r="E93" i="3" s="1"/>
  <c r="B92" i="3"/>
  <c r="B91" i="3"/>
  <c r="B86" i="3"/>
  <c r="B85" i="3"/>
  <c r="D85" i="3" s="1"/>
  <c r="E85" i="3" s="1"/>
  <c r="B84" i="3"/>
  <c r="B87" i="3" s="1"/>
  <c r="B81" i="3"/>
  <c r="D81" i="3" s="1"/>
  <c r="E81" i="3" s="1"/>
  <c r="D80" i="3"/>
  <c r="E80" i="3" s="1"/>
  <c r="B80" i="3"/>
  <c r="B79" i="3"/>
  <c r="D79" i="3" s="1"/>
  <c r="E79" i="3" s="1"/>
  <c r="B78" i="3"/>
  <c r="D78" i="3" s="1"/>
  <c r="E78" i="3" s="1"/>
  <c r="B77" i="3"/>
  <c r="D77" i="3" s="1"/>
  <c r="E77" i="3" s="1"/>
  <c r="B76" i="3"/>
  <c r="D76" i="3" s="1"/>
  <c r="E76" i="3" s="1"/>
  <c r="B75" i="3"/>
  <c r="D75" i="3" s="1"/>
  <c r="E75" i="3" s="1"/>
  <c r="D74" i="3"/>
  <c r="E74" i="3" s="1"/>
  <c r="B74" i="3"/>
  <c r="B73" i="3"/>
  <c r="D73" i="3" s="1"/>
  <c r="E73" i="3" s="1"/>
  <c r="B72" i="3"/>
  <c r="D72" i="3" s="1"/>
  <c r="E72" i="3" s="1"/>
  <c r="B71" i="3"/>
  <c r="B70" i="3"/>
  <c r="B67" i="3"/>
  <c r="D67" i="3" s="1"/>
  <c r="E67" i="3" s="1"/>
  <c r="B66" i="3"/>
  <c r="D66" i="3" s="1"/>
  <c r="E66" i="3" s="1"/>
  <c r="D65" i="3"/>
  <c r="E65" i="3" s="1"/>
  <c r="B65" i="3"/>
  <c r="B64" i="3"/>
  <c r="D64" i="3" s="1"/>
  <c r="E64" i="3" s="1"/>
  <c r="B63" i="3"/>
  <c r="B61" i="3"/>
  <c r="D61" i="3" s="1"/>
  <c r="E61" i="3" s="1"/>
  <c r="B60" i="3"/>
  <c r="D60" i="3" s="1"/>
  <c r="E60" i="3" s="1"/>
  <c r="B59" i="3"/>
  <c r="D59" i="3" s="1"/>
  <c r="E59" i="3" s="1"/>
  <c r="B58" i="3"/>
  <c r="D58" i="3" s="1"/>
  <c r="E58" i="3" s="1"/>
  <c r="B57" i="3"/>
  <c r="D57" i="3" s="1"/>
  <c r="E57" i="3" s="1"/>
  <c r="B56" i="3"/>
  <c r="D56" i="3" s="1"/>
  <c r="E56" i="3" s="1"/>
  <c r="B55" i="3"/>
  <c r="D55" i="3" s="1"/>
  <c r="E55" i="3" s="1"/>
  <c r="B54" i="3"/>
  <c r="D54" i="3" s="1"/>
  <c r="E54" i="3" s="1"/>
  <c r="B53" i="3"/>
  <c r="D53" i="3" s="1"/>
  <c r="E53" i="3" s="1"/>
  <c r="B52" i="3"/>
  <c r="D52" i="3" s="1"/>
  <c r="E52" i="3" s="1"/>
  <c r="B51" i="3"/>
  <c r="D51" i="3" s="1"/>
  <c r="E51" i="3" s="1"/>
  <c r="B50" i="3"/>
  <c r="D50" i="3" s="1"/>
  <c r="E50" i="3" s="1"/>
  <c r="B49" i="3"/>
  <c r="D49" i="3" s="1"/>
  <c r="E49" i="3" s="1"/>
  <c r="B48" i="3"/>
  <c r="D48" i="3" s="1"/>
  <c r="E48" i="3" s="1"/>
  <c r="B47" i="3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D38" i="3"/>
  <c r="E38" i="3" s="1"/>
  <c r="B38" i="3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D32" i="3" s="1"/>
  <c r="E32" i="3" s="1"/>
  <c r="D31" i="3"/>
  <c r="E31" i="3" s="1"/>
  <c r="B31" i="3"/>
  <c r="B30" i="3"/>
  <c r="B29" i="3"/>
  <c r="B28" i="3"/>
  <c r="D28" i="3" s="1"/>
  <c r="E28" i="3" s="1"/>
  <c r="B27" i="3"/>
  <c r="D27" i="3" s="1"/>
  <c r="E27" i="3" s="1"/>
  <c r="B26" i="3"/>
  <c r="D26" i="3" s="1"/>
  <c r="E26" i="3" s="1"/>
  <c r="B25" i="3"/>
  <c r="D25" i="3" s="1"/>
  <c r="E25" i="3" s="1"/>
  <c r="D24" i="3"/>
  <c r="E24" i="3" s="1"/>
  <c r="B24" i="3"/>
  <c r="B23" i="3"/>
  <c r="D23" i="3" s="1"/>
  <c r="E23" i="3" s="1"/>
  <c r="B22" i="3"/>
  <c r="D22" i="3" s="1"/>
  <c r="E22" i="3" s="1"/>
  <c r="B21" i="3"/>
  <c r="D21" i="3" s="1"/>
  <c r="E21" i="3" s="1"/>
  <c r="B20" i="3"/>
  <c r="D20" i="3" s="1"/>
  <c r="E20" i="3" s="1"/>
  <c r="B19" i="3"/>
  <c r="B18" i="3"/>
  <c r="D18" i="3" s="1"/>
  <c r="E18" i="3" s="1"/>
  <c r="B17" i="3"/>
  <c r="B16" i="3"/>
  <c r="B13" i="3"/>
  <c r="B9" i="3" s="1"/>
  <c r="B82" i="3" l="1"/>
  <c r="B68" i="3"/>
  <c r="B98" i="3"/>
  <c r="D33" i="3"/>
  <c r="E33" i="3" s="1"/>
  <c r="D34" i="3"/>
  <c r="E34" i="3" s="1"/>
  <c r="D17" i="3"/>
  <c r="E17" i="3" s="1"/>
  <c r="B88" i="3"/>
  <c r="B99" i="3" s="1"/>
  <c r="B101" i="3" s="1"/>
  <c r="D88" i="4"/>
  <c r="E88" i="4" s="1"/>
  <c r="D71" i="3"/>
  <c r="E71" i="3" s="1"/>
  <c r="D47" i="3"/>
  <c r="E47" i="3" s="1"/>
  <c r="D46" i="3"/>
  <c r="E46" i="3" s="1"/>
  <c r="D29" i="3"/>
  <c r="E29" i="3" s="1"/>
  <c r="D30" i="3"/>
  <c r="E30" i="3" s="1"/>
  <c r="D91" i="3"/>
  <c r="E91" i="3" s="1"/>
  <c r="D87" i="3"/>
  <c r="E87" i="3" s="1"/>
  <c r="D84" i="3"/>
  <c r="E84" i="3" s="1"/>
  <c r="D16" i="4"/>
  <c r="E16" i="4" s="1"/>
  <c r="D19" i="3"/>
  <c r="E19" i="3" s="1"/>
  <c r="D92" i="3"/>
  <c r="E92" i="3" s="1"/>
  <c r="D42" i="6"/>
  <c r="E42" i="6" s="1"/>
  <c r="D84" i="4"/>
  <c r="E84" i="4" s="1"/>
  <c r="D87" i="4"/>
  <c r="E87" i="4" s="1"/>
  <c r="D42" i="7"/>
  <c r="E42" i="7" s="1"/>
  <c r="D70" i="4"/>
  <c r="E70" i="4" s="1"/>
  <c r="D82" i="4"/>
  <c r="E82" i="4" s="1"/>
  <c r="D86" i="3"/>
  <c r="E86" i="3" s="1"/>
  <c r="D91" i="4"/>
  <c r="E91" i="4" s="1"/>
  <c r="D98" i="4"/>
  <c r="E98" i="4" s="1"/>
  <c r="D42" i="5"/>
  <c r="E42" i="5" s="1"/>
  <c r="B100" i="2"/>
  <c r="B97" i="2"/>
  <c r="D97" i="2" s="1"/>
  <c r="E97" i="2" s="1"/>
  <c r="B96" i="2"/>
  <c r="D96" i="2" s="1"/>
  <c r="E96" i="2" s="1"/>
  <c r="B95" i="2"/>
  <c r="D95" i="2" s="1"/>
  <c r="E95" i="2" s="1"/>
  <c r="D94" i="2"/>
  <c r="E94" i="2" s="1"/>
  <c r="B94" i="2"/>
  <c r="B93" i="2"/>
  <c r="D93" i="2" s="1"/>
  <c r="E93" i="2" s="1"/>
  <c r="B92" i="2"/>
  <c r="D92" i="2" s="1"/>
  <c r="E92" i="2" s="1"/>
  <c r="B91" i="2"/>
  <c r="B86" i="2"/>
  <c r="D86" i="2" s="1"/>
  <c r="E86" i="2" s="1"/>
  <c r="B85" i="2"/>
  <c r="D85" i="2" s="1"/>
  <c r="E85" i="2" s="1"/>
  <c r="B84" i="2"/>
  <c r="B87" i="2" s="1"/>
  <c r="D81" i="2"/>
  <c r="E81" i="2" s="1"/>
  <c r="B81" i="2"/>
  <c r="B80" i="2"/>
  <c r="D80" i="2" s="1"/>
  <c r="E80" i="2" s="1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D75" i="2"/>
  <c r="E75" i="2" s="1"/>
  <c r="B75" i="2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82" i="2" s="1"/>
  <c r="B67" i="2"/>
  <c r="D67" i="2" s="1"/>
  <c r="E67" i="2" s="1"/>
  <c r="D66" i="2"/>
  <c r="E66" i="2" s="1"/>
  <c r="B66" i="2"/>
  <c r="B65" i="2"/>
  <c r="D65" i="2" s="1"/>
  <c r="E65" i="2" s="1"/>
  <c r="B64" i="2"/>
  <c r="D64" i="2" s="1"/>
  <c r="E64" i="2" s="1"/>
  <c r="B63" i="2"/>
  <c r="B61" i="2"/>
  <c r="D61" i="2" s="1"/>
  <c r="E61" i="2" s="1"/>
  <c r="B60" i="2"/>
  <c r="D60" i="2" s="1"/>
  <c r="E60" i="2" s="1"/>
  <c r="B59" i="2"/>
  <c r="D59" i="2" s="1"/>
  <c r="E59" i="2" s="1"/>
  <c r="B58" i="2"/>
  <c r="B57" i="2"/>
  <c r="B56" i="2"/>
  <c r="D56" i="2" s="1"/>
  <c r="E56" i="2" s="1"/>
  <c r="B55" i="2"/>
  <c r="D55" i="2" s="1"/>
  <c r="E55" i="2" s="1"/>
  <c r="B54" i="2"/>
  <c r="D54" i="2" s="1"/>
  <c r="E54" i="2" s="1"/>
  <c r="B53" i="2"/>
  <c r="D53" i="2" s="1"/>
  <c r="E53" i="2" s="1"/>
  <c r="B52" i="2"/>
  <c r="B51" i="2"/>
  <c r="D51" i="2" s="1"/>
  <c r="E51" i="2" s="1"/>
  <c r="B50" i="2"/>
  <c r="D50" i="2" s="1"/>
  <c r="E50" i="2" s="1"/>
  <c r="B49" i="2"/>
  <c r="D49" i="2" s="1"/>
  <c r="E49" i="2" s="1"/>
  <c r="B48" i="2"/>
  <c r="D48" i="2" s="1"/>
  <c r="E48" i="2" s="1"/>
  <c r="B47" i="2"/>
  <c r="D47" i="2" s="1"/>
  <c r="E47" i="2" s="1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D34" i="2" s="1"/>
  <c r="E34" i="2" s="1"/>
  <c r="B33" i="2"/>
  <c r="D32" i="2"/>
  <c r="E32" i="2" s="1"/>
  <c r="B32" i="2"/>
  <c r="B31" i="2"/>
  <c r="D31" i="2" s="1"/>
  <c r="E31" i="2" s="1"/>
  <c r="B30" i="2"/>
  <c r="B29" i="2"/>
  <c r="B28" i="2"/>
  <c r="D28" i="2" s="1"/>
  <c r="E28" i="2" s="1"/>
  <c r="B27" i="2"/>
  <c r="D27" i="2" s="1"/>
  <c r="E27" i="2" s="1"/>
  <c r="B26" i="2"/>
  <c r="D26" i="2" s="1"/>
  <c r="E26" i="2" s="1"/>
  <c r="D25" i="2"/>
  <c r="E25" i="2" s="1"/>
  <c r="B25" i="2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D18" i="2"/>
  <c r="E18" i="2" s="1"/>
  <c r="B18" i="2"/>
  <c r="B17" i="2"/>
  <c r="B16" i="2"/>
  <c r="B13" i="2"/>
  <c r="B9" i="2" s="1"/>
  <c r="B68" i="2" l="1"/>
  <c r="B98" i="2"/>
  <c r="D68" i="2"/>
  <c r="E68" i="2" s="1"/>
  <c r="D63" i="2"/>
  <c r="E63" i="2" s="1"/>
  <c r="D58" i="2"/>
  <c r="E58" i="2" s="1"/>
  <c r="B88" i="2"/>
  <c r="B99" i="2" s="1"/>
  <c r="B101" i="2" s="1"/>
  <c r="D98" i="2"/>
  <c r="E98" i="2" s="1"/>
  <c r="D91" i="2"/>
  <c r="E91" i="2" s="1"/>
  <c r="D29" i="2"/>
  <c r="E29" i="2" s="1"/>
  <c r="D30" i="2"/>
  <c r="E30" i="2" s="1"/>
  <c r="D46" i="2"/>
  <c r="E46" i="2" s="1"/>
  <c r="D52" i="2"/>
  <c r="E52" i="2" s="1"/>
  <c r="D19" i="2"/>
  <c r="E19" i="2" s="1"/>
  <c r="D20" i="2"/>
  <c r="E20" i="2" s="1"/>
  <c r="D17" i="2"/>
  <c r="E17" i="2" s="1"/>
  <c r="D45" i="2"/>
  <c r="E45" i="2" s="1"/>
  <c r="D57" i="2"/>
  <c r="E57" i="2" s="1"/>
  <c r="D71" i="2"/>
  <c r="E71" i="2" s="1"/>
  <c r="D33" i="2"/>
  <c r="E33" i="2" s="1"/>
  <c r="D98" i="3"/>
  <c r="E98" i="3" s="1"/>
  <c r="D70" i="3"/>
  <c r="E70" i="3" s="1"/>
  <c r="D82" i="3"/>
  <c r="E82" i="3" s="1"/>
  <c r="D68" i="3"/>
  <c r="E68" i="3" s="1"/>
  <c r="D63" i="3"/>
  <c r="E63" i="3" s="1"/>
  <c r="D45" i="3"/>
  <c r="E45" i="3" s="1"/>
  <c r="D42" i="4"/>
  <c r="E42" i="4" s="1"/>
  <c r="D84" i="2" l="1"/>
  <c r="E84" i="2" s="1"/>
  <c r="D87" i="2"/>
  <c r="E87" i="2" s="1"/>
  <c r="D70" i="2"/>
  <c r="E70" i="2" s="1"/>
  <c r="D16" i="3"/>
  <c r="E16" i="3" s="1"/>
  <c r="D16" i="2"/>
  <c r="E16" i="2" s="1"/>
  <c r="D88" i="3"/>
  <c r="E88" i="3" s="1"/>
  <c r="D82" i="2" l="1"/>
  <c r="E82" i="2" s="1"/>
  <c r="D88" i="2"/>
  <c r="E88" i="2" s="1"/>
  <c r="D42" i="2"/>
  <c r="E42" i="2" s="1"/>
  <c r="D42" i="3"/>
  <c r="E42" i="3" s="1"/>
</calcChain>
</file>

<file path=xl/sharedStrings.xml><?xml version="1.0" encoding="utf-8"?>
<sst xmlns="http://schemas.openxmlformats.org/spreadsheetml/2006/main" count="1240" uniqueCount="89">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</sst>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AKELCO/AKELCO_2023_JUN_DET%20AC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NONECO/NON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ANTECO/ANTE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CAPELCO/CAPEL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CENECO/CENE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GUIMELCO/GUIMELCO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/ILECO%20I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I/ILECO%20II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II/ILECO%20III_2023_JUN_DET%20AC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NOCECO/NOCECO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AKELCO</v>
          </cell>
        </row>
        <row r="12">
          <cell r="C12">
            <v>3266346834</v>
          </cell>
        </row>
        <row r="13">
          <cell r="C13">
            <v>3031806450</v>
          </cell>
        </row>
        <row r="14">
          <cell r="C14">
            <v>99926567</v>
          </cell>
        </row>
        <row r="15">
          <cell r="C15">
            <v>53971803</v>
          </cell>
        </row>
        <row r="16">
          <cell r="C16">
            <v>53971803</v>
          </cell>
        </row>
        <row r="22">
          <cell r="C22">
            <v>23812515</v>
          </cell>
        </row>
        <row r="23">
          <cell r="C23">
            <v>52636319</v>
          </cell>
        </row>
        <row r="24">
          <cell r="C24">
            <v>4193180</v>
          </cell>
        </row>
        <row r="25">
          <cell r="C25">
            <v>59663693</v>
          </cell>
        </row>
        <row r="26">
          <cell r="C26">
            <v>55853495</v>
          </cell>
        </row>
        <row r="28">
          <cell r="C28">
            <v>3810198</v>
          </cell>
        </row>
        <row r="29">
          <cell r="C29">
            <v>1379864909</v>
          </cell>
        </row>
        <row r="30">
          <cell r="C30">
            <v>879864909</v>
          </cell>
        </row>
        <row r="31">
          <cell r="C31">
            <v>500000000</v>
          </cell>
        </row>
        <row r="32">
          <cell r="C32">
            <v>0</v>
          </cell>
        </row>
        <row r="34">
          <cell r="C34">
            <v>34217295</v>
          </cell>
        </row>
        <row r="36">
          <cell r="C36">
            <v>7000000</v>
          </cell>
        </row>
        <row r="38">
          <cell r="C38">
            <v>4747092731</v>
          </cell>
        </row>
        <row r="41">
          <cell r="C41">
            <v>2652834149</v>
          </cell>
        </row>
        <row r="42">
          <cell r="C42">
            <v>370323070</v>
          </cell>
        </row>
        <row r="43">
          <cell r="C43">
            <v>175963519</v>
          </cell>
        </row>
        <row r="44">
          <cell r="C44">
            <v>987941</v>
          </cell>
        </row>
        <row r="45">
          <cell r="C45">
            <v>41070532</v>
          </cell>
        </row>
        <row r="46">
          <cell r="C46">
            <v>2366426</v>
          </cell>
        </row>
        <row r="47">
          <cell r="C47">
            <v>6579072</v>
          </cell>
        </row>
        <row r="48">
          <cell r="C48">
            <v>2700000</v>
          </cell>
        </row>
        <row r="49">
          <cell r="C49">
            <v>10500000</v>
          </cell>
        </row>
        <row r="50">
          <cell r="C50">
            <v>61393000</v>
          </cell>
        </row>
        <row r="51">
          <cell r="C51">
            <v>2688000</v>
          </cell>
        </row>
        <row r="52">
          <cell r="C52">
            <v>4076000</v>
          </cell>
        </row>
        <row r="53">
          <cell r="C53">
            <v>43752970</v>
          </cell>
        </row>
        <row r="54">
          <cell r="C54">
            <v>3310000</v>
          </cell>
        </row>
        <row r="55">
          <cell r="C55">
            <v>9061610</v>
          </cell>
        </row>
        <row r="56">
          <cell r="C56">
            <v>3874000</v>
          </cell>
        </row>
        <row r="57">
          <cell r="C57">
            <v>2000000</v>
          </cell>
        </row>
        <row r="60">
          <cell r="C60">
            <v>38010018</v>
          </cell>
        </row>
        <row r="61">
          <cell r="C61">
            <v>500000000</v>
          </cell>
        </row>
        <row r="62">
          <cell r="C62">
            <v>0</v>
          </cell>
        </row>
        <row r="64">
          <cell r="C64">
            <v>1415000</v>
          </cell>
        </row>
        <row r="67">
          <cell r="C67">
            <v>53971803</v>
          </cell>
        </row>
        <row r="68">
          <cell r="C68">
            <v>53971803</v>
          </cell>
        </row>
        <row r="74">
          <cell r="C74">
            <v>23812515</v>
          </cell>
        </row>
        <row r="75">
          <cell r="C75">
            <v>52636319</v>
          </cell>
        </row>
        <row r="76">
          <cell r="C76">
            <v>4193180</v>
          </cell>
        </row>
        <row r="77">
          <cell r="C77">
            <v>7000000</v>
          </cell>
        </row>
        <row r="78">
          <cell r="C78">
            <v>0</v>
          </cell>
        </row>
        <row r="81">
          <cell r="C81">
            <v>34217295</v>
          </cell>
        </row>
        <row r="82">
          <cell r="C82">
            <v>568889126</v>
          </cell>
        </row>
        <row r="83">
          <cell r="C83">
            <v>236318351</v>
          </cell>
        </row>
        <row r="88">
          <cell r="C88">
            <v>99926567</v>
          </cell>
        </row>
        <row r="89">
          <cell r="C89">
            <v>7000000</v>
          </cell>
        </row>
        <row r="90">
          <cell r="C90">
            <v>12000000</v>
          </cell>
        </row>
        <row r="93">
          <cell r="C93">
            <v>0</v>
          </cell>
        </row>
        <row r="94">
          <cell r="C94">
            <v>0</v>
          </cell>
        </row>
        <row r="97">
          <cell r="C97">
            <v>285773453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NONECO</v>
          </cell>
        </row>
        <row r="12">
          <cell r="C12">
            <v>2751553376</v>
          </cell>
        </row>
        <row r="13">
          <cell r="C13">
            <v>2554795040</v>
          </cell>
        </row>
        <row r="14">
          <cell r="C14">
            <v>89712790</v>
          </cell>
        </row>
        <row r="15">
          <cell r="C15">
            <v>63762809</v>
          </cell>
        </row>
        <row r="16">
          <cell r="C16">
            <v>63762809</v>
          </cell>
        </row>
        <row r="23">
          <cell r="C23">
            <v>43282737</v>
          </cell>
        </row>
        <row r="25">
          <cell r="C25">
            <v>26893351</v>
          </cell>
        </row>
        <row r="26">
          <cell r="C26">
            <v>22686324</v>
          </cell>
        </row>
        <row r="28">
          <cell r="C28">
            <v>4207027</v>
          </cell>
        </row>
        <row r="29">
          <cell r="C29">
            <v>41603900</v>
          </cell>
        </row>
        <row r="30">
          <cell r="C30">
            <v>41603900</v>
          </cell>
        </row>
        <row r="34">
          <cell r="C34">
            <v>6878936</v>
          </cell>
        </row>
        <row r="38">
          <cell r="C38">
            <v>2826929563</v>
          </cell>
        </row>
        <row r="41">
          <cell r="C41">
            <v>2159772308</v>
          </cell>
        </row>
        <row r="42">
          <cell r="C42">
            <v>302625971</v>
          </cell>
        </row>
        <row r="43">
          <cell r="C43">
            <v>136904190</v>
          </cell>
        </row>
        <row r="44">
          <cell r="C44">
            <v>9318180</v>
          </cell>
        </row>
        <row r="45">
          <cell r="C45">
            <v>23774066</v>
          </cell>
        </row>
        <row r="46">
          <cell r="C46">
            <v>5665948</v>
          </cell>
        </row>
        <row r="47">
          <cell r="C47">
            <v>3775663</v>
          </cell>
        </row>
        <row r="48">
          <cell r="C48">
            <v>1980600</v>
          </cell>
        </row>
        <row r="49">
          <cell r="C49">
            <v>25204540</v>
          </cell>
        </row>
        <row r="50">
          <cell r="C50">
            <v>23817265</v>
          </cell>
        </row>
        <row r="51">
          <cell r="C51">
            <v>2640000</v>
          </cell>
        </row>
        <row r="52">
          <cell r="C52">
            <v>3060000</v>
          </cell>
        </row>
        <row r="53">
          <cell r="C53">
            <v>40610873</v>
          </cell>
        </row>
        <row r="54">
          <cell r="C54">
            <v>6510500</v>
          </cell>
        </row>
        <row r="55">
          <cell r="C55">
            <v>8360746</v>
          </cell>
        </row>
        <row r="56">
          <cell r="C56">
            <v>3593400</v>
          </cell>
        </row>
        <row r="57">
          <cell r="C57">
            <v>7410000</v>
          </cell>
        </row>
        <row r="60">
          <cell r="C60">
            <v>81406510</v>
          </cell>
        </row>
        <row r="61">
          <cell r="C61">
            <v>29690625</v>
          </cell>
        </row>
        <row r="67">
          <cell r="C67">
            <v>63762809</v>
          </cell>
        </row>
        <row r="68">
          <cell r="C68">
            <v>63762809</v>
          </cell>
        </row>
        <row r="75">
          <cell r="C75">
            <v>43282737</v>
          </cell>
        </row>
        <row r="82">
          <cell r="C82">
            <v>30103900</v>
          </cell>
        </row>
        <row r="83">
          <cell r="C83">
            <v>11500000</v>
          </cell>
        </row>
        <row r="90">
          <cell r="C90">
            <v>15296432</v>
          </cell>
        </row>
        <row r="93">
          <cell r="C93">
            <v>6878936</v>
          </cell>
        </row>
        <row r="97">
          <cell r="C97">
            <v>178654346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ANTECO</v>
          </cell>
        </row>
        <row r="12">
          <cell r="C12">
            <v>2533515177.5799999</v>
          </cell>
        </row>
        <row r="13">
          <cell r="C13">
            <v>2171817588.46</v>
          </cell>
        </row>
        <row r="14">
          <cell r="C14">
            <v>65518737.670000002</v>
          </cell>
        </row>
        <row r="15">
          <cell r="C15">
            <v>36457479.409999996</v>
          </cell>
        </row>
        <row r="16">
          <cell r="C16">
            <v>29175801.52</v>
          </cell>
        </row>
        <row r="17">
          <cell r="C17">
            <v>278176.46000000002</v>
          </cell>
        </row>
        <row r="20">
          <cell r="C20">
            <v>7003501.4299999997</v>
          </cell>
        </row>
        <row r="22">
          <cell r="C22">
            <v>15439008.720000001</v>
          </cell>
        </row>
        <row r="23">
          <cell r="C23">
            <v>244282363.31999999</v>
          </cell>
        </row>
        <row r="25">
          <cell r="C25">
            <v>36298524.219999999</v>
          </cell>
        </row>
        <row r="26">
          <cell r="C26">
            <v>35018936.82</v>
          </cell>
        </row>
        <row r="27">
          <cell r="C27">
            <v>1279587.3999999999</v>
          </cell>
        </row>
        <row r="29">
          <cell r="C29">
            <v>200000000</v>
          </cell>
        </row>
        <row r="30">
          <cell r="C30">
            <v>60000000</v>
          </cell>
        </row>
        <row r="31">
          <cell r="C31">
            <v>80000000</v>
          </cell>
        </row>
        <row r="32">
          <cell r="C32">
            <v>60000000</v>
          </cell>
        </row>
        <row r="34">
          <cell r="C34">
            <v>128332143.02</v>
          </cell>
        </row>
        <row r="37">
          <cell r="C37">
            <v>30000000</v>
          </cell>
        </row>
        <row r="38">
          <cell r="C38">
            <v>2928145844.8200002</v>
          </cell>
        </row>
        <row r="41">
          <cell r="C41">
            <v>1883201802.1500001</v>
          </cell>
        </row>
        <row r="42">
          <cell r="C42">
            <v>273750312.76999998</v>
          </cell>
        </row>
        <row r="43">
          <cell r="C43">
            <v>104068835</v>
          </cell>
        </row>
        <row r="44">
          <cell r="C44">
            <v>8602490.8499999996</v>
          </cell>
        </row>
        <row r="45">
          <cell r="C45">
            <v>15962000</v>
          </cell>
        </row>
        <row r="46">
          <cell r="C46">
            <v>2362375.2799999998</v>
          </cell>
        </row>
        <row r="47">
          <cell r="C47">
            <v>7767897.5899999999</v>
          </cell>
        </row>
        <row r="48">
          <cell r="C48">
            <v>3332550</v>
          </cell>
        </row>
        <row r="49">
          <cell r="C49">
            <v>22429200</v>
          </cell>
        </row>
        <row r="50">
          <cell r="C50">
            <v>38494800</v>
          </cell>
        </row>
        <row r="51">
          <cell r="C51">
            <v>2600000</v>
          </cell>
        </row>
        <row r="52">
          <cell r="C52">
            <v>3384000</v>
          </cell>
        </row>
        <row r="53">
          <cell r="C53">
            <v>28516880.050000001</v>
          </cell>
        </row>
        <row r="54">
          <cell r="C54">
            <v>2709650</v>
          </cell>
        </row>
        <row r="55">
          <cell r="C55">
            <v>16075000</v>
          </cell>
        </row>
        <row r="56">
          <cell r="C56">
            <v>1272934</v>
          </cell>
        </row>
        <row r="57">
          <cell r="C57">
            <v>16171700</v>
          </cell>
        </row>
        <row r="60">
          <cell r="C60">
            <v>8546527.3200000003</v>
          </cell>
        </row>
        <row r="61">
          <cell r="C61">
            <v>14620605.84</v>
          </cell>
        </row>
        <row r="62">
          <cell r="C62">
            <v>17600362.559999999</v>
          </cell>
        </row>
        <row r="67">
          <cell r="C67">
            <v>36457479.409999996</v>
          </cell>
        </row>
        <row r="68">
          <cell r="C68">
            <v>29175801.52</v>
          </cell>
        </row>
        <row r="69">
          <cell r="C69">
            <v>278176.46000000002</v>
          </cell>
        </row>
        <row r="72">
          <cell r="C72">
            <v>7003501.4299999997</v>
          </cell>
        </row>
        <row r="74">
          <cell r="C74">
            <v>15439008.720000001</v>
          </cell>
        </row>
        <row r="75">
          <cell r="C75">
            <v>244282363.31999999</v>
          </cell>
        </row>
        <row r="76">
          <cell r="C76">
            <v>3186405.51</v>
          </cell>
        </row>
        <row r="81">
          <cell r="C81">
            <v>128332143.02</v>
          </cell>
        </row>
        <row r="82">
          <cell r="C82">
            <v>202657986.06</v>
          </cell>
        </row>
        <row r="83">
          <cell r="C83">
            <v>88314000</v>
          </cell>
        </row>
        <row r="90">
          <cell r="C90">
            <v>21135193.199999999</v>
          </cell>
        </row>
        <row r="94">
          <cell r="C94">
            <v>852390</v>
          </cell>
        </row>
        <row r="97">
          <cell r="C97">
            <v>185314152.88999999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CAPELCO</v>
          </cell>
        </row>
        <row r="12">
          <cell r="C12">
            <v>4082517025</v>
          </cell>
        </row>
        <row r="13">
          <cell r="C13">
            <v>3557845610</v>
          </cell>
        </row>
        <row r="14">
          <cell r="C14">
            <v>86795694</v>
          </cell>
        </row>
        <row r="15">
          <cell r="C15">
            <v>124781092</v>
          </cell>
        </row>
        <row r="16">
          <cell r="C16">
            <v>133645795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-8864703</v>
          </cell>
        </row>
        <row r="22">
          <cell r="C22">
            <v>0</v>
          </cell>
        </row>
        <row r="23">
          <cell r="C23">
            <v>313094629</v>
          </cell>
        </row>
        <row r="25">
          <cell r="C25">
            <v>72647342</v>
          </cell>
        </row>
        <row r="26">
          <cell r="C26">
            <v>869814</v>
          </cell>
        </row>
        <row r="27">
          <cell r="C27">
            <v>9661336</v>
          </cell>
        </row>
        <row r="28">
          <cell r="C28">
            <v>62116192</v>
          </cell>
        </row>
        <row r="29">
          <cell r="C29">
            <v>525000000</v>
          </cell>
        </row>
        <row r="31">
          <cell r="C31">
            <v>0</v>
          </cell>
        </row>
        <row r="32">
          <cell r="C32">
            <v>525000000</v>
          </cell>
        </row>
        <row r="34">
          <cell r="C34">
            <v>0</v>
          </cell>
        </row>
        <row r="36">
          <cell r="C36">
            <v>0</v>
          </cell>
        </row>
        <row r="37">
          <cell r="C37">
            <v>19333110</v>
          </cell>
        </row>
        <row r="38">
          <cell r="C38">
            <v>4699497477</v>
          </cell>
        </row>
        <row r="41">
          <cell r="C41">
            <v>3229735147</v>
          </cell>
        </row>
        <row r="42">
          <cell r="C42">
            <v>323541051</v>
          </cell>
        </row>
        <row r="43">
          <cell r="C43">
            <v>125725622</v>
          </cell>
        </row>
        <row r="44">
          <cell r="C44">
            <v>12228000</v>
          </cell>
        </row>
        <row r="45">
          <cell r="C45">
            <v>42730329</v>
          </cell>
        </row>
        <row r="46">
          <cell r="C46">
            <v>7920000</v>
          </cell>
        </row>
        <row r="47">
          <cell r="C47">
            <v>17710000</v>
          </cell>
        </row>
        <row r="48">
          <cell r="C48">
            <v>3000000</v>
          </cell>
        </row>
        <row r="49">
          <cell r="C49">
            <v>23760000</v>
          </cell>
        </row>
        <row r="50">
          <cell r="C50">
            <v>8350000</v>
          </cell>
        </row>
        <row r="51">
          <cell r="C51">
            <v>3605400</v>
          </cell>
        </row>
        <row r="52">
          <cell r="C52">
            <v>4289200</v>
          </cell>
        </row>
        <row r="53">
          <cell r="C53">
            <v>43470000</v>
          </cell>
        </row>
        <row r="54">
          <cell r="C54">
            <v>1870000</v>
          </cell>
        </row>
        <row r="55">
          <cell r="C55">
            <v>18057500</v>
          </cell>
        </row>
        <row r="56">
          <cell r="C56">
            <v>5985000</v>
          </cell>
        </row>
        <row r="57">
          <cell r="C57">
            <v>4840000</v>
          </cell>
        </row>
        <row r="60">
          <cell r="C60">
            <v>5817360</v>
          </cell>
        </row>
        <row r="61">
          <cell r="C61">
            <v>20922897</v>
          </cell>
        </row>
        <row r="62">
          <cell r="C62">
            <v>51100064</v>
          </cell>
        </row>
        <row r="67">
          <cell r="C67">
            <v>133645795</v>
          </cell>
        </row>
        <row r="68">
          <cell r="C68">
            <v>133645795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4">
          <cell r="C74">
            <v>0</v>
          </cell>
        </row>
        <row r="75">
          <cell r="C75">
            <v>313094629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0</v>
          </cell>
        </row>
        <row r="82">
          <cell r="C82">
            <v>427999322</v>
          </cell>
        </row>
        <row r="83">
          <cell r="C83">
            <v>96308640</v>
          </cell>
        </row>
        <row r="88">
          <cell r="C88">
            <v>0</v>
          </cell>
        </row>
        <row r="90">
          <cell r="C90">
            <v>24000000</v>
          </cell>
        </row>
        <row r="94">
          <cell r="C94">
            <v>0</v>
          </cell>
        </row>
        <row r="97">
          <cell r="C97">
            <v>313066905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CENECO</v>
          </cell>
        </row>
        <row r="12">
          <cell r="C12">
            <v>10370010095.99</v>
          </cell>
        </row>
        <row r="13">
          <cell r="C13">
            <v>9910460508</v>
          </cell>
        </row>
        <row r="14">
          <cell r="C14">
            <v>141695419</v>
          </cell>
        </row>
        <row r="15">
          <cell r="C15">
            <v>276963365.99000001</v>
          </cell>
        </row>
        <row r="16">
          <cell r="C16">
            <v>221645278.97999999</v>
          </cell>
        </row>
        <row r="17">
          <cell r="C17">
            <v>2113275.23</v>
          </cell>
        </row>
        <row r="20">
          <cell r="C20">
            <v>53204811.780000001</v>
          </cell>
        </row>
        <row r="23">
          <cell r="C23">
            <v>24620835</v>
          </cell>
        </row>
        <row r="24">
          <cell r="C24">
            <v>16269968</v>
          </cell>
        </row>
        <row r="25">
          <cell r="C25">
            <v>31696422.010000002</v>
          </cell>
        </row>
        <row r="26">
          <cell r="C26">
            <v>830912.42</v>
          </cell>
        </row>
        <row r="27">
          <cell r="C27">
            <v>4878409.79</v>
          </cell>
        </row>
        <row r="28">
          <cell r="C28">
            <v>25987099.800000001</v>
          </cell>
        </row>
        <row r="29">
          <cell r="C29">
            <v>311891607</v>
          </cell>
        </row>
        <row r="30">
          <cell r="C30">
            <v>311891607</v>
          </cell>
        </row>
        <row r="34">
          <cell r="C34">
            <v>17463101</v>
          </cell>
        </row>
        <row r="38">
          <cell r="C38">
            <v>10731061226</v>
          </cell>
        </row>
        <row r="41">
          <cell r="C41">
            <v>9471517300</v>
          </cell>
        </row>
        <row r="42">
          <cell r="C42">
            <v>583913090</v>
          </cell>
        </row>
        <row r="43">
          <cell r="C43">
            <v>226552665</v>
          </cell>
        </row>
        <row r="44">
          <cell r="C44">
            <v>15627000</v>
          </cell>
        </row>
        <row r="45">
          <cell r="C45">
            <v>73294410</v>
          </cell>
        </row>
        <row r="46">
          <cell r="C46">
            <v>5412192</v>
          </cell>
        </row>
        <row r="47">
          <cell r="C47">
            <v>9643344</v>
          </cell>
        </row>
        <row r="48">
          <cell r="C48">
            <v>2384000</v>
          </cell>
        </row>
        <row r="49">
          <cell r="C49">
            <v>31852080</v>
          </cell>
        </row>
        <row r="50">
          <cell r="C50">
            <v>133652339</v>
          </cell>
        </row>
        <row r="51">
          <cell r="C51">
            <v>2688000</v>
          </cell>
        </row>
        <row r="52">
          <cell r="C52">
            <v>3318000</v>
          </cell>
        </row>
        <row r="53">
          <cell r="C53">
            <v>39726768</v>
          </cell>
        </row>
        <row r="54">
          <cell r="C54">
            <v>4940000</v>
          </cell>
        </row>
        <row r="55">
          <cell r="C55">
            <v>16721000</v>
          </cell>
        </row>
        <row r="56">
          <cell r="C56">
            <v>7199992</v>
          </cell>
        </row>
        <row r="57">
          <cell r="C57">
            <v>10901300</v>
          </cell>
        </row>
        <row r="60">
          <cell r="C60">
            <v>10876391</v>
          </cell>
        </row>
        <row r="61">
          <cell r="C61">
            <v>39747124</v>
          </cell>
        </row>
        <row r="67">
          <cell r="C67">
            <v>276963366</v>
          </cell>
        </row>
        <row r="68">
          <cell r="C68">
            <v>221645279</v>
          </cell>
        </row>
        <row r="69">
          <cell r="C69">
            <v>2113275</v>
          </cell>
        </row>
        <row r="72">
          <cell r="C72">
            <v>53204812</v>
          </cell>
        </row>
        <row r="75">
          <cell r="C75">
            <v>24620835</v>
          </cell>
        </row>
        <row r="76">
          <cell r="C76">
            <v>16269968</v>
          </cell>
        </row>
        <row r="78">
          <cell r="C78">
            <v>5446597</v>
          </cell>
        </row>
        <row r="81">
          <cell r="C81">
            <v>17463101</v>
          </cell>
        </row>
        <row r="82">
          <cell r="C82">
            <v>278832494</v>
          </cell>
        </row>
        <row r="83">
          <cell r="C83">
            <v>104206663</v>
          </cell>
        </row>
        <row r="90">
          <cell r="C90">
            <v>29751615</v>
          </cell>
        </row>
        <row r="94">
          <cell r="C94">
            <v>118974713</v>
          </cell>
        </row>
        <row r="97">
          <cell r="C97">
            <v>543107704.02999997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GUIMELCO</v>
          </cell>
        </row>
        <row r="12">
          <cell r="C12">
            <v>709826100</v>
          </cell>
        </row>
        <row r="13">
          <cell r="C13">
            <v>626097994</v>
          </cell>
        </row>
        <row r="14">
          <cell r="C14">
            <v>34069642</v>
          </cell>
        </row>
        <row r="15">
          <cell r="C15">
            <v>13708608</v>
          </cell>
        </row>
        <row r="16">
          <cell r="C16">
            <v>13708608</v>
          </cell>
        </row>
        <row r="22">
          <cell r="C22">
            <v>6094781</v>
          </cell>
        </row>
        <row r="23">
          <cell r="C23">
            <v>29855075</v>
          </cell>
        </row>
        <row r="25">
          <cell r="C25">
            <v>10444796</v>
          </cell>
        </row>
        <row r="26">
          <cell r="C26">
            <v>7821175</v>
          </cell>
        </row>
        <row r="27">
          <cell r="C27">
            <v>820408</v>
          </cell>
        </row>
        <row r="28">
          <cell r="C28">
            <v>1803213</v>
          </cell>
        </row>
        <row r="29">
          <cell r="C29">
            <v>70000000</v>
          </cell>
        </row>
        <row r="31">
          <cell r="C31">
            <v>35000000</v>
          </cell>
        </row>
        <row r="32">
          <cell r="C32">
            <v>35000000</v>
          </cell>
        </row>
        <row r="35">
          <cell r="C35">
            <v>1712151</v>
          </cell>
        </row>
        <row r="36">
          <cell r="C36">
            <v>78779169</v>
          </cell>
        </row>
        <row r="38">
          <cell r="C38">
            <v>870762216</v>
          </cell>
        </row>
        <row r="41">
          <cell r="C41">
            <v>517300336</v>
          </cell>
        </row>
        <row r="42">
          <cell r="C42">
            <v>136008457</v>
          </cell>
        </row>
        <row r="43">
          <cell r="C43">
            <v>52280553</v>
          </cell>
        </row>
        <row r="44">
          <cell r="C44">
            <v>4421884</v>
          </cell>
        </row>
        <row r="45">
          <cell r="C45">
            <v>12789884</v>
          </cell>
        </row>
        <row r="46">
          <cell r="C46">
            <v>918034</v>
          </cell>
        </row>
        <row r="47">
          <cell r="C47">
            <v>2859751</v>
          </cell>
        </row>
        <row r="48">
          <cell r="C48">
            <v>2544225</v>
          </cell>
        </row>
        <row r="49">
          <cell r="C49">
            <v>4861000</v>
          </cell>
        </row>
        <row r="50">
          <cell r="C50">
            <v>9635692</v>
          </cell>
        </row>
        <row r="51">
          <cell r="C51">
            <v>1762800</v>
          </cell>
        </row>
        <row r="52">
          <cell r="C52">
            <v>1942800</v>
          </cell>
        </row>
        <row r="53">
          <cell r="C53">
            <v>25611071</v>
          </cell>
        </row>
        <row r="54">
          <cell r="C54">
            <v>5250000</v>
          </cell>
        </row>
        <row r="55">
          <cell r="C55">
            <v>8393450</v>
          </cell>
        </row>
        <row r="56">
          <cell r="C56">
            <v>1145393</v>
          </cell>
        </row>
        <row r="57">
          <cell r="C57">
            <v>1591920</v>
          </cell>
        </row>
        <row r="60">
          <cell r="C60">
            <v>8995048</v>
          </cell>
        </row>
        <row r="61">
          <cell r="C61">
            <v>27826403</v>
          </cell>
        </row>
        <row r="67">
          <cell r="C67">
            <v>13708608</v>
          </cell>
        </row>
        <row r="68">
          <cell r="C68">
            <v>13708608</v>
          </cell>
        </row>
        <row r="74">
          <cell r="C74">
            <v>6094781</v>
          </cell>
        </row>
        <row r="75">
          <cell r="C75">
            <v>29855075</v>
          </cell>
        </row>
        <row r="76">
          <cell r="C76">
            <v>70000</v>
          </cell>
        </row>
        <row r="81">
          <cell r="C81">
            <v>0</v>
          </cell>
        </row>
        <row r="82">
          <cell r="C82">
            <v>46692336</v>
          </cell>
        </row>
        <row r="83">
          <cell r="C83">
            <v>69716400</v>
          </cell>
        </row>
        <row r="90">
          <cell r="C90">
            <v>12690985</v>
          </cell>
        </row>
        <row r="97">
          <cell r="C97">
            <v>934199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ILECO I</v>
          </cell>
        </row>
        <row r="12">
          <cell r="C12">
            <v>4011446274.7600002</v>
          </cell>
        </row>
        <row r="13">
          <cell r="C13">
            <v>3399835578</v>
          </cell>
        </row>
        <row r="14">
          <cell r="C14">
            <v>110376696</v>
          </cell>
        </row>
        <row r="15">
          <cell r="C15">
            <v>140740216.75999999</v>
          </cell>
        </row>
        <row r="16">
          <cell r="C16">
            <v>52987782.170000002</v>
          </cell>
        </row>
        <row r="17">
          <cell r="C17">
            <v>583414.69999999995</v>
          </cell>
        </row>
        <row r="18">
          <cell r="C18">
            <v>53845744.960000001</v>
          </cell>
        </row>
        <row r="19">
          <cell r="C19">
            <v>18634951.890000001</v>
          </cell>
        </row>
        <row r="20">
          <cell r="C20">
            <v>14688323.039999999</v>
          </cell>
        </row>
        <row r="22">
          <cell r="C22">
            <v>16987663</v>
          </cell>
        </row>
        <row r="23">
          <cell r="C23">
            <v>355538192</v>
          </cell>
        </row>
        <row r="24">
          <cell r="C24">
            <v>-12032071</v>
          </cell>
        </row>
        <row r="25">
          <cell r="C25">
            <v>36209823</v>
          </cell>
        </row>
        <row r="26">
          <cell r="C26">
            <v>27384356</v>
          </cell>
        </row>
        <row r="27">
          <cell r="C27">
            <v>2113645</v>
          </cell>
        </row>
        <row r="28">
          <cell r="C28">
            <v>6711822</v>
          </cell>
        </row>
        <row r="29">
          <cell r="C29">
            <v>268000000</v>
          </cell>
        </row>
        <row r="30">
          <cell r="C30">
            <v>268000000</v>
          </cell>
        </row>
        <row r="34">
          <cell r="C34">
            <v>0</v>
          </cell>
        </row>
        <row r="36">
          <cell r="C36">
            <v>138435520</v>
          </cell>
        </row>
        <row r="37">
          <cell r="C37">
            <v>71207955</v>
          </cell>
        </row>
        <row r="38">
          <cell r="C38">
            <v>4525299572.7600002</v>
          </cell>
        </row>
        <row r="41">
          <cell r="C41">
            <v>3410594398</v>
          </cell>
        </row>
        <row r="42">
          <cell r="C42">
            <v>430122867</v>
          </cell>
        </row>
        <row r="43">
          <cell r="C43">
            <v>125192935</v>
          </cell>
        </row>
        <row r="44">
          <cell r="C44">
            <v>11417503</v>
          </cell>
        </row>
        <row r="45">
          <cell r="C45">
            <v>70493879</v>
          </cell>
        </row>
        <row r="46">
          <cell r="C46">
            <v>6275820</v>
          </cell>
        </row>
        <row r="47">
          <cell r="C47">
            <v>17581855</v>
          </cell>
        </row>
        <row r="48">
          <cell r="C48">
            <v>5818470</v>
          </cell>
        </row>
        <row r="49">
          <cell r="C49">
            <v>17497855</v>
          </cell>
        </row>
        <row r="50">
          <cell r="C50">
            <v>34695242</v>
          </cell>
        </row>
        <row r="51">
          <cell r="C51">
            <v>2748000</v>
          </cell>
        </row>
        <row r="52">
          <cell r="C52">
            <v>2616000</v>
          </cell>
        </row>
        <row r="53">
          <cell r="C53">
            <v>81348258</v>
          </cell>
        </row>
        <row r="54">
          <cell r="C54">
            <v>5870000</v>
          </cell>
        </row>
        <row r="55">
          <cell r="C55">
            <v>38055800</v>
          </cell>
        </row>
        <row r="56">
          <cell r="C56">
            <v>3564250</v>
          </cell>
        </row>
        <row r="57">
          <cell r="C57">
            <v>6947000</v>
          </cell>
        </row>
        <row r="60">
          <cell r="C60">
            <v>34840000</v>
          </cell>
        </row>
        <row r="61">
          <cell r="C61">
            <v>5400000</v>
          </cell>
        </row>
        <row r="67">
          <cell r="C67">
            <v>176656179.75999999</v>
          </cell>
        </row>
        <row r="68">
          <cell r="C68">
            <v>52987782.170000002</v>
          </cell>
        </row>
        <row r="69">
          <cell r="C69">
            <v>583414.69999999995</v>
          </cell>
        </row>
        <row r="70">
          <cell r="C70">
            <v>53845744.960000001</v>
          </cell>
        </row>
        <row r="71">
          <cell r="C71">
            <v>18634951.890000001</v>
          </cell>
        </row>
        <row r="72">
          <cell r="C72">
            <v>14688323.039999999</v>
          </cell>
        </row>
        <row r="73">
          <cell r="C73">
            <v>35915963</v>
          </cell>
        </row>
        <row r="74">
          <cell r="C74">
            <v>16987663</v>
          </cell>
        </row>
        <row r="75">
          <cell r="C75">
            <v>48017800</v>
          </cell>
        </row>
        <row r="76">
          <cell r="C76">
            <v>9208618</v>
          </cell>
        </row>
        <row r="77">
          <cell r="C77">
            <v>6179304</v>
          </cell>
        </row>
        <row r="78">
          <cell r="C78">
            <v>63644613</v>
          </cell>
        </row>
        <row r="81">
          <cell r="C81">
            <v>0</v>
          </cell>
        </row>
        <row r="82">
          <cell r="C82">
            <v>244362687</v>
          </cell>
        </row>
        <row r="83">
          <cell r="C83">
            <v>394428222</v>
          </cell>
        </row>
        <row r="90">
          <cell r="C90">
            <v>19500000</v>
          </cell>
        </row>
        <row r="94">
          <cell r="C94">
            <v>138435520</v>
          </cell>
        </row>
        <row r="97">
          <cell r="C97">
            <v>1090754340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ILECO II</v>
          </cell>
        </row>
        <row r="12">
          <cell r="C12">
            <v>3600377958</v>
          </cell>
        </row>
        <row r="13">
          <cell r="C13">
            <v>3120910095</v>
          </cell>
        </row>
        <row r="14">
          <cell r="C14">
            <v>79638176</v>
          </cell>
        </row>
        <row r="15">
          <cell r="C15">
            <v>50490930</v>
          </cell>
        </row>
        <row r="16">
          <cell r="C16">
            <v>39034379</v>
          </cell>
        </row>
        <row r="17">
          <cell r="C17">
            <v>402944</v>
          </cell>
        </row>
        <row r="18">
          <cell r="C18">
            <v>15958</v>
          </cell>
        </row>
        <row r="19">
          <cell r="C19">
            <v>360145</v>
          </cell>
        </row>
        <row r="20">
          <cell r="C20">
            <v>10677504</v>
          </cell>
        </row>
        <row r="22">
          <cell r="C22">
            <v>24513070</v>
          </cell>
        </row>
        <row r="23">
          <cell r="C23">
            <v>324825687</v>
          </cell>
        </row>
        <row r="25">
          <cell r="C25">
            <v>51588691</v>
          </cell>
        </row>
        <row r="26">
          <cell r="C26">
            <v>25000000</v>
          </cell>
        </row>
        <row r="27">
          <cell r="C27">
            <v>1604457</v>
          </cell>
        </row>
        <row r="28">
          <cell r="C28">
            <v>24984234</v>
          </cell>
        </row>
        <row r="29">
          <cell r="C29">
            <v>226474731</v>
          </cell>
        </row>
        <row r="30">
          <cell r="C30">
            <v>226474731</v>
          </cell>
        </row>
        <row r="38">
          <cell r="C38">
            <v>3878441380</v>
          </cell>
        </row>
        <row r="41">
          <cell r="C41">
            <v>2747040507</v>
          </cell>
        </row>
        <row r="42">
          <cell r="C42">
            <v>264185362</v>
          </cell>
        </row>
        <row r="43">
          <cell r="C43">
            <v>102099880</v>
          </cell>
        </row>
        <row r="44">
          <cell r="C44">
            <v>10944271</v>
          </cell>
        </row>
        <row r="45">
          <cell r="C45">
            <v>17161757</v>
          </cell>
        </row>
        <row r="46">
          <cell r="C46">
            <v>2139280</v>
          </cell>
        </row>
        <row r="47">
          <cell r="C47">
            <v>6512752</v>
          </cell>
        </row>
        <row r="48">
          <cell r="C48">
            <v>2505050</v>
          </cell>
        </row>
        <row r="49">
          <cell r="C49">
            <v>19723688</v>
          </cell>
        </row>
        <row r="50">
          <cell r="C50">
            <v>21517106</v>
          </cell>
        </row>
        <row r="51">
          <cell r="C51">
            <v>3237000</v>
          </cell>
        </row>
        <row r="52">
          <cell r="C52">
            <v>2766000</v>
          </cell>
        </row>
        <row r="53">
          <cell r="C53">
            <v>54658632</v>
          </cell>
        </row>
        <row r="54">
          <cell r="C54">
            <v>1500000</v>
          </cell>
        </row>
        <row r="55">
          <cell r="C55">
            <v>14969498</v>
          </cell>
        </row>
        <row r="56">
          <cell r="C56">
            <v>1500248</v>
          </cell>
        </row>
        <row r="57">
          <cell r="C57">
            <v>2950200</v>
          </cell>
        </row>
        <row r="60">
          <cell r="C60">
            <v>6290702</v>
          </cell>
        </row>
        <row r="61">
          <cell r="C61">
            <v>8585202</v>
          </cell>
        </row>
        <row r="62">
          <cell r="C62">
            <v>17647946</v>
          </cell>
        </row>
        <row r="64">
          <cell r="C64">
            <v>17493747</v>
          </cell>
        </row>
        <row r="67">
          <cell r="C67">
            <v>50490930</v>
          </cell>
        </row>
        <row r="68">
          <cell r="C68">
            <v>39034379</v>
          </cell>
        </row>
        <row r="69">
          <cell r="C69">
            <v>402944</v>
          </cell>
        </row>
        <row r="70">
          <cell r="C70">
            <v>15958</v>
          </cell>
        </row>
        <row r="71">
          <cell r="C71">
            <v>360145</v>
          </cell>
        </row>
        <row r="72">
          <cell r="C72">
            <v>10677504</v>
          </cell>
        </row>
        <row r="74">
          <cell r="C74">
            <v>24513070</v>
          </cell>
        </row>
        <row r="75">
          <cell r="C75">
            <v>324825687</v>
          </cell>
        </row>
        <row r="76">
          <cell r="C76">
            <v>3125624</v>
          </cell>
        </row>
        <row r="82">
          <cell r="C82">
            <v>374369139</v>
          </cell>
        </row>
        <row r="83">
          <cell r="C83">
            <v>175531055</v>
          </cell>
        </row>
        <row r="90">
          <cell r="C90">
            <v>20000000</v>
          </cell>
        </row>
        <row r="92">
          <cell r="C92">
            <v>5000000</v>
          </cell>
        </row>
        <row r="97">
          <cell r="C97">
            <v>445772517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ILECO III</v>
          </cell>
        </row>
        <row r="12">
          <cell r="C12">
            <v>1854587121</v>
          </cell>
        </row>
        <row r="13">
          <cell r="C13">
            <v>1729083153</v>
          </cell>
        </row>
        <row r="14">
          <cell r="C14">
            <v>73895323</v>
          </cell>
        </row>
        <row r="15">
          <cell r="C15">
            <v>34738312</v>
          </cell>
        </row>
        <row r="16">
          <cell r="C16">
            <v>34738312</v>
          </cell>
        </row>
        <row r="22">
          <cell r="C22">
            <v>16870333</v>
          </cell>
        </row>
        <row r="25">
          <cell r="C25">
            <v>38784016</v>
          </cell>
        </row>
        <row r="26">
          <cell r="C26">
            <v>23299154</v>
          </cell>
        </row>
        <row r="27">
          <cell r="C27">
            <v>393299</v>
          </cell>
        </row>
        <row r="28">
          <cell r="C28">
            <v>15091563</v>
          </cell>
        </row>
        <row r="29">
          <cell r="C29">
            <v>170000000</v>
          </cell>
        </row>
        <row r="30">
          <cell r="C30">
            <v>170000000</v>
          </cell>
        </row>
        <row r="38">
          <cell r="C38">
            <v>2063371137</v>
          </cell>
        </row>
        <row r="41">
          <cell r="C41">
            <v>1506600268</v>
          </cell>
        </row>
        <row r="42">
          <cell r="C42">
            <v>236937302</v>
          </cell>
        </row>
        <row r="43">
          <cell r="C43">
            <v>87738878</v>
          </cell>
        </row>
        <row r="44">
          <cell r="C44">
            <v>7966861</v>
          </cell>
        </row>
        <row r="45">
          <cell r="C45">
            <v>15046000</v>
          </cell>
        </row>
        <row r="46">
          <cell r="C46">
            <v>6219135</v>
          </cell>
        </row>
        <row r="47">
          <cell r="C47">
            <v>8207872</v>
          </cell>
        </row>
        <row r="48">
          <cell r="C48">
            <v>7348054</v>
          </cell>
        </row>
        <row r="49">
          <cell r="C49">
            <v>18854458</v>
          </cell>
        </row>
        <row r="50">
          <cell r="C50">
            <v>12921568</v>
          </cell>
        </row>
        <row r="51">
          <cell r="C51">
            <v>2424000</v>
          </cell>
        </row>
        <row r="52">
          <cell r="C52">
            <v>2792400</v>
          </cell>
        </row>
        <row r="53">
          <cell r="C53">
            <v>21078299</v>
          </cell>
        </row>
        <row r="54">
          <cell r="C54">
            <v>5165900</v>
          </cell>
        </row>
        <row r="55">
          <cell r="C55">
            <v>33495300</v>
          </cell>
        </row>
        <row r="56">
          <cell r="C56">
            <v>1678577</v>
          </cell>
        </row>
        <row r="57">
          <cell r="C57">
            <v>6000000</v>
          </cell>
        </row>
        <row r="60">
          <cell r="C60">
            <v>12482096</v>
          </cell>
        </row>
        <row r="62">
          <cell r="C62">
            <v>9970296</v>
          </cell>
        </row>
        <row r="64">
          <cell r="C64">
            <v>32525250</v>
          </cell>
        </row>
        <row r="67">
          <cell r="C67">
            <v>34738312</v>
          </cell>
        </row>
        <row r="68">
          <cell r="C68">
            <v>34738312</v>
          </cell>
        </row>
        <row r="74">
          <cell r="C74">
            <v>16870333</v>
          </cell>
        </row>
        <row r="76">
          <cell r="C76">
            <v>1600000</v>
          </cell>
        </row>
        <row r="82">
          <cell r="C82">
            <v>186124734</v>
          </cell>
        </row>
        <row r="83">
          <cell r="C83">
            <v>71410564</v>
          </cell>
        </row>
        <row r="90">
          <cell r="C90">
            <v>10000000</v>
          </cell>
        </row>
        <row r="91">
          <cell r="C91">
            <v>6000000</v>
          </cell>
        </row>
        <row r="97">
          <cell r="C97">
            <v>156420937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NOCECO</v>
          </cell>
        </row>
        <row r="12">
          <cell r="C12">
            <v>3117841640.0999999</v>
          </cell>
        </row>
        <row r="13">
          <cell r="C13">
            <v>2671809179.71</v>
          </cell>
        </row>
        <row r="14">
          <cell r="C14">
            <v>93971012.180000007</v>
          </cell>
        </row>
        <row r="15">
          <cell r="C15">
            <v>89375353.060000002</v>
          </cell>
        </row>
        <row r="16">
          <cell r="C16">
            <v>68503920.129999995</v>
          </cell>
        </row>
        <row r="17">
          <cell r="C17">
            <v>754253.01</v>
          </cell>
        </row>
        <row r="18">
          <cell r="C18">
            <v>1109195.6000000001</v>
          </cell>
        </row>
        <row r="19">
          <cell r="C19">
            <v>18555.68</v>
          </cell>
        </row>
        <row r="20">
          <cell r="C20">
            <v>18989428.640000001</v>
          </cell>
        </row>
        <row r="21">
          <cell r="C21">
            <v>0</v>
          </cell>
        </row>
        <row r="22">
          <cell r="C22">
            <v>31946690.91</v>
          </cell>
        </row>
        <row r="23">
          <cell r="C23">
            <v>230739404.24000001</v>
          </cell>
        </row>
        <row r="24">
          <cell r="C24">
            <v>0</v>
          </cell>
        </row>
        <row r="25">
          <cell r="C25">
            <v>152453130.47999999</v>
          </cell>
        </row>
        <row r="26">
          <cell r="C26">
            <v>562030</v>
          </cell>
        </row>
        <row r="27">
          <cell r="C27">
            <v>892103.54</v>
          </cell>
        </row>
        <row r="28">
          <cell r="C28">
            <v>150998996.94</v>
          </cell>
        </row>
        <row r="29">
          <cell r="C29">
            <v>88974192.959999993</v>
          </cell>
        </row>
        <row r="31">
          <cell r="C31">
            <v>88974192.959999993</v>
          </cell>
        </row>
        <row r="37">
          <cell r="C37">
            <v>1314145.92</v>
          </cell>
        </row>
        <row r="38">
          <cell r="C38">
            <v>3360583109.46</v>
          </cell>
        </row>
        <row r="41">
          <cell r="C41">
            <v>2364320969.02</v>
          </cell>
        </row>
        <row r="42">
          <cell r="C42">
            <v>414847652.44999999</v>
          </cell>
        </row>
        <row r="43">
          <cell r="C43">
            <v>178918971.80000001</v>
          </cell>
        </row>
        <row r="44">
          <cell r="C44">
            <v>9818743.9199999999</v>
          </cell>
        </row>
        <row r="45">
          <cell r="C45">
            <v>90766342.560000002</v>
          </cell>
        </row>
        <row r="46">
          <cell r="C46">
            <v>7746798</v>
          </cell>
        </row>
        <row r="47">
          <cell r="C47">
            <v>11919751.699999999</v>
          </cell>
        </row>
        <row r="48">
          <cell r="C48">
            <v>1185000</v>
          </cell>
        </row>
        <row r="49">
          <cell r="C49">
            <v>15543400</v>
          </cell>
        </row>
        <row r="50">
          <cell r="C50">
            <v>31800265.550000001</v>
          </cell>
        </row>
        <row r="51">
          <cell r="C51">
            <v>6145500</v>
          </cell>
        </row>
        <row r="52">
          <cell r="C52">
            <v>7959000</v>
          </cell>
        </row>
        <row r="53">
          <cell r="C53">
            <v>24779149.829999998</v>
          </cell>
        </row>
        <row r="54">
          <cell r="C54">
            <v>5899000</v>
          </cell>
        </row>
        <row r="55">
          <cell r="C55">
            <v>12209000</v>
          </cell>
        </row>
        <row r="56">
          <cell r="C56">
            <v>4445229.09</v>
          </cell>
        </row>
        <row r="57">
          <cell r="C57">
            <v>5711500</v>
          </cell>
        </row>
        <row r="61">
          <cell r="C61">
            <v>13635459.92</v>
          </cell>
        </row>
        <row r="64">
          <cell r="C64">
            <v>91519949.989999995</v>
          </cell>
        </row>
        <row r="67">
          <cell r="C67">
            <v>89375353.060000002</v>
          </cell>
        </row>
        <row r="68">
          <cell r="C68">
            <v>68503920.129999995</v>
          </cell>
        </row>
        <row r="69">
          <cell r="C69">
            <v>754253.01</v>
          </cell>
        </row>
        <row r="70">
          <cell r="C70">
            <v>1109195.6000000001</v>
          </cell>
        </row>
        <row r="71">
          <cell r="C71">
            <v>18555.68</v>
          </cell>
        </row>
        <row r="72">
          <cell r="C72">
            <v>18989428.640000001</v>
          </cell>
        </row>
        <row r="73">
          <cell r="C73">
            <v>0</v>
          </cell>
        </row>
        <row r="74">
          <cell r="C74">
            <v>31946690.91</v>
          </cell>
        </row>
        <row r="75">
          <cell r="C75">
            <v>230739404.24000001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278310</v>
          </cell>
        </row>
        <row r="82">
          <cell r="C82">
            <v>104075974.51000001</v>
          </cell>
        </row>
        <row r="83">
          <cell r="C83">
            <v>78128082.799999997</v>
          </cell>
        </row>
        <row r="90">
          <cell r="C90">
            <v>22939844</v>
          </cell>
        </row>
        <row r="97">
          <cell r="C97">
            <v>443982249.39999998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>
      <selection activeCell="A33" sqref="A33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AKELCO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AKELCO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3266346834</v>
      </c>
      <c r="C16" s="15">
        <v>2389252722.8000002</v>
      </c>
      <c r="D16" s="15">
        <f>+C16-B16</f>
        <v>-877094111.19999981</v>
      </c>
      <c r="E16" s="16">
        <f t="shared" ref="E16:E42" si="0">+D16/B16*100</f>
        <v>-26.85244879907324</v>
      </c>
    </row>
    <row r="17" spans="1:5" ht="15" customHeight="1" x14ac:dyDescent="0.3">
      <c r="A17" s="17" t="s">
        <v>11</v>
      </c>
      <c r="B17" s="18">
        <f>[1]SCF!C13</f>
        <v>3031806450</v>
      </c>
      <c r="C17" s="18">
        <v>2270931696.7000003</v>
      </c>
      <c r="D17" s="18">
        <f t="shared" ref="D17:D42" si="1">+C17-B17</f>
        <v>-760874753.29999971</v>
      </c>
      <c r="E17" s="19">
        <f t="shared" ref="E17:E18" si="2">IFERROR(+D17/B17*100,0)</f>
        <v>-25.096415811767919</v>
      </c>
    </row>
    <row r="18" spans="1:5" ht="15" customHeight="1" x14ac:dyDescent="0.3">
      <c r="A18" s="17" t="s">
        <v>12</v>
      </c>
      <c r="B18" s="18">
        <f>[1]SCF!C14</f>
        <v>99926567</v>
      </c>
      <c r="C18" s="18">
        <v>75538986.209999993</v>
      </c>
      <c r="D18" s="18">
        <f t="shared" si="1"/>
        <v>-24387580.790000007</v>
      </c>
      <c r="E18" s="19">
        <f t="shared" si="2"/>
        <v>-24.405502482638084</v>
      </c>
    </row>
    <row r="19" spans="1:5" ht="15" customHeight="1" x14ac:dyDescent="0.3">
      <c r="A19" s="20" t="s">
        <v>13</v>
      </c>
      <c r="B19" s="15">
        <f>[1]SCF!C15</f>
        <v>53971803</v>
      </c>
      <c r="C19" s="21">
        <v>39018583.519999996</v>
      </c>
      <c r="D19" s="21">
        <f t="shared" si="1"/>
        <v>-14953219.480000004</v>
      </c>
      <c r="E19" s="22">
        <f t="shared" si="0"/>
        <v>-27.705614133365163</v>
      </c>
    </row>
    <row r="20" spans="1:5" ht="15" customHeight="1" x14ac:dyDescent="0.3">
      <c r="A20" s="23" t="s">
        <v>14</v>
      </c>
      <c r="B20" s="18">
        <f>[1]SCF!C16</f>
        <v>53971803</v>
      </c>
      <c r="C20" s="18">
        <v>31225374.509999998</v>
      </c>
      <c r="D20" s="18">
        <f t="shared" si="1"/>
        <v>-22746428.490000002</v>
      </c>
      <c r="E20" s="19">
        <f t="shared" ref="E20:E28" si="3">IFERROR(+D20/B20*100,0)</f>
        <v>-42.145022448110545</v>
      </c>
    </row>
    <row r="21" spans="1:5" ht="15" customHeight="1" x14ac:dyDescent="0.3">
      <c r="A21" s="23" t="s">
        <v>15</v>
      </c>
      <c r="B21" s="18">
        <f>[1]SCF!C17</f>
        <v>0</v>
      </c>
      <c r="C21" s="18">
        <v>297718.11</v>
      </c>
      <c r="D21" s="18">
        <f t="shared" si="1"/>
        <v>297718.11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0</v>
      </c>
      <c r="C24" s="18">
        <v>7495490.9000000004</v>
      </c>
      <c r="D24" s="18">
        <f t="shared" si="1"/>
        <v>7495490.9000000004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23812515</v>
      </c>
      <c r="C26" s="18">
        <v>973650.62</v>
      </c>
      <c r="D26" s="18">
        <f t="shared" si="1"/>
        <v>-22838864.379999999</v>
      </c>
      <c r="E26" s="19">
        <f t="shared" si="3"/>
        <v>-95.911181074321632</v>
      </c>
    </row>
    <row r="27" spans="1:5" ht="15" customHeight="1" x14ac:dyDescent="0.3">
      <c r="A27" s="17" t="s">
        <v>21</v>
      </c>
      <c r="B27" s="18">
        <f>[1]SCF!C23</f>
        <v>52636319</v>
      </c>
      <c r="C27" s="18">
        <v>1978293.62</v>
      </c>
      <c r="D27" s="18">
        <f t="shared" si="1"/>
        <v>-50658025.380000003</v>
      </c>
      <c r="E27" s="19">
        <f t="shared" si="3"/>
        <v>-96.241580609008778</v>
      </c>
    </row>
    <row r="28" spans="1:5" ht="15" customHeight="1" x14ac:dyDescent="0.3">
      <c r="A28" s="17" t="s">
        <v>22</v>
      </c>
      <c r="B28" s="18">
        <f>[1]SCF!C24</f>
        <v>4193180</v>
      </c>
      <c r="C28" s="18">
        <v>811512.13</v>
      </c>
      <c r="D28" s="18">
        <f t="shared" si="1"/>
        <v>-3381667.87</v>
      </c>
      <c r="E28" s="19">
        <f t="shared" si="3"/>
        <v>-80.646856800805125</v>
      </c>
    </row>
    <row r="29" spans="1:5" ht="15" customHeight="1" x14ac:dyDescent="0.3">
      <c r="A29" s="14" t="s">
        <v>23</v>
      </c>
      <c r="B29" s="15">
        <f>[1]SCF!C25</f>
        <v>59663693</v>
      </c>
      <c r="C29" s="15">
        <v>28187802.349999998</v>
      </c>
      <c r="D29" s="15">
        <f t="shared" si="1"/>
        <v>-31475890.650000002</v>
      </c>
      <c r="E29" s="16">
        <f t="shared" si="0"/>
        <v>-52.755518586487767</v>
      </c>
    </row>
    <row r="30" spans="1:5" ht="15" customHeight="1" x14ac:dyDescent="0.3">
      <c r="A30" s="17" t="s">
        <v>24</v>
      </c>
      <c r="B30" s="18">
        <f>[1]SCF!C26</f>
        <v>55853495</v>
      </c>
      <c r="C30" s="18">
        <v>20179232.759999998</v>
      </c>
      <c r="D30" s="18">
        <f t="shared" si="1"/>
        <v>-35674262.240000002</v>
      </c>
      <c r="E30" s="19">
        <f t="shared" ref="E30:E32" si="4">IFERROR(+D30/B30*100,0)</f>
        <v>-63.871136873350544</v>
      </c>
    </row>
    <row r="31" spans="1:5" ht="15" customHeight="1" x14ac:dyDescent="0.3">
      <c r="A31" s="17" t="s">
        <v>25</v>
      </c>
      <c r="B31" s="18">
        <f>[1]SCF!C27</f>
        <v>0</v>
      </c>
      <c r="C31" s="18">
        <v>113326.25</v>
      </c>
      <c r="D31" s="18">
        <f t="shared" si="1"/>
        <v>113326.25</v>
      </c>
      <c r="E31" s="19">
        <f t="shared" si="4"/>
        <v>0</v>
      </c>
    </row>
    <row r="32" spans="1:5" x14ac:dyDescent="0.3">
      <c r="A32" s="17" t="s">
        <v>26</v>
      </c>
      <c r="B32" s="18">
        <f>[1]SCF!C28</f>
        <v>3810198</v>
      </c>
      <c r="C32" s="18">
        <v>7895243.3399999999</v>
      </c>
      <c r="D32" s="18">
        <f t="shared" si="1"/>
        <v>4085045.34</v>
      </c>
      <c r="E32" s="19">
        <f t="shared" si="4"/>
        <v>107.21346607184192</v>
      </c>
    </row>
    <row r="33" spans="1:5" x14ac:dyDescent="0.3">
      <c r="A33" s="14" t="s">
        <v>27</v>
      </c>
      <c r="B33" s="15">
        <f>[1]SCF!C29</f>
        <v>1379864909</v>
      </c>
      <c r="C33" s="15">
        <v>190000000</v>
      </c>
      <c r="D33" s="15">
        <f t="shared" si="1"/>
        <v>-1189864909</v>
      </c>
      <c r="E33" s="16">
        <f t="shared" si="0"/>
        <v>-86.230536137215438</v>
      </c>
    </row>
    <row r="34" spans="1:5" ht="15" customHeight="1" x14ac:dyDescent="0.3">
      <c r="A34" s="17" t="s">
        <v>28</v>
      </c>
      <c r="B34" s="18">
        <f>[1]SCF!C30</f>
        <v>879864909</v>
      </c>
      <c r="C34" s="18">
        <v>0</v>
      </c>
      <c r="D34" s="18">
        <f t="shared" si="1"/>
        <v>-879864909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500000000</v>
      </c>
      <c r="C35" s="18">
        <v>190000000</v>
      </c>
      <c r="D35" s="18">
        <f t="shared" si="1"/>
        <v>-310000000</v>
      </c>
      <c r="E35" s="19">
        <f t="shared" si="5"/>
        <v>-62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34217295</v>
      </c>
      <c r="C38" s="18">
        <v>6893238.3199999994</v>
      </c>
      <c r="D38" s="18">
        <f t="shared" si="1"/>
        <v>-27324056.68</v>
      </c>
      <c r="E38" s="19">
        <f t="shared" si="5"/>
        <v>-79.854520002238644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7000000</v>
      </c>
      <c r="C40" s="18">
        <v>-47122286.380000003</v>
      </c>
      <c r="D40" s="18">
        <f t="shared" si="1"/>
        <v>-54122286.380000003</v>
      </c>
      <c r="E40" s="19">
        <f t="shared" si="5"/>
        <v>-773.17551971428577</v>
      </c>
    </row>
    <row r="41" spans="1:5" ht="15" customHeight="1" x14ac:dyDescent="0.3">
      <c r="A41" s="24" t="s">
        <v>35</v>
      </c>
      <c r="B41" s="18">
        <f>[1]SCF!C37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4747092731</v>
      </c>
      <c r="C42" s="27">
        <v>2567211477.0900002</v>
      </c>
      <c r="D42" s="27">
        <f t="shared" si="1"/>
        <v>-2179881253.9099998</v>
      </c>
      <c r="E42" s="28">
        <f t="shared" si="0"/>
        <v>-45.92034277474071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2652834149</v>
      </c>
      <c r="C45" s="18">
        <v>1919842254.1600001</v>
      </c>
      <c r="D45" s="18">
        <f>C45-B45</f>
        <v>-732991894.83999991</v>
      </c>
      <c r="E45" s="19">
        <f>IFERROR(+D45/B45*100,0)</f>
        <v>-27.630520932350976</v>
      </c>
    </row>
    <row r="46" spans="1:5" ht="15" customHeight="1" x14ac:dyDescent="0.3">
      <c r="A46" s="14" t="s">
        <v>39</v>
      </c>
      <c r="B46" s="15">
        <f>[1]SCF!C42</f>
        <v>370323070</v>
      </c>
      <c r="C46" s="15">
        <v>207674719.04000005</v>
      </c>
      <c r="D46" s="15">
        <f t="shared" ref="D46:D61" si="6">+B46-C46</f>
        <v>162648350.95999995</v>
      </c>
      <c r="E46" s="16">
        <f t="shared" ref="E46" si="7">+D46/B46*100</f>
        <v>43.92066391110874</v>
      </c>
    </row>
    <row r="47" spans="1:5" ht="15" customHeight="1" x14ac:dyDescent="0.3">
      <c r="A47" s="17" t="s">
        <v>40</v>
      </c>
      <c r="B47" s="18">
        <f>[1]SCF!C43</f>
        <v>175963519</v>
      </c>
      <c r="C47" s="18">
        <v>133490251.03999999</v>
      </c>
      <c r="D47" s="18">
        <f t="shared" si="6"/>
        <v>42473267.960000008</v>
      </c>
      <c r="E47" s="19">
        <f t="shared" ref="E47:E61" si="8">IFERROR(+D47/B47*100,0)</f>
        <v>24.137541804901051</v>
      </c>
    </row>
    <row r="48" spans="1:5" ht="15" customHeight="1" x14ac:dyDescent="0.3">
      <c r="A48" s="17" t="s">
        <v>41</v>
      </c>
      <c r="B48" s="18">
        <f>[1]SCF!C44</f>
        <v>987941</v>
      </c>
      <c r="C48" s="18">
        <v>6572063.75</v>
      </c>
      <c r="D48" s="18">
        <f t="shared" si="6"/>
        <v>-5584122.75</v>
      </c>
      <c r="E48" s="19">
        <f t="shared" si="8"/>
        <v>-565.22836383954098</v>
      </c>
    </row>
    <row r="49" spans="1:5" ht="15" customHeight="1" x14ac:dyDescent="0.3">
      <c r="A49" s="17" t="s">
        <v>42</v>
      </c>
      <c r="B49" s="18">
        <f>[1]SCF!C45</f>
        <v>41070532</v>
      </c>
      <c r="C49" s="18">
        <v>18054753.140000001</v>
      </c>
      <c r="D49" s="18">
        <f t="shared" si="6"/>
        <v>23015778.859999999</v>
      </c>
      <c r="E49" s="19">
        <f t="shared" si="8"/>
        <v>56.039641414920069</v>
      </c>
    </row>
    <row r="50" spans="1:5" ht="15" customHeight="1" x14ac:dyDescent="0.3">
      <c r="A50" s="17" t="s">
        <v>43</v>
      </c>
      <c r="B50" s="18">
        <f>[1]SCF!C46</f>
        <v>2366426</v>
      </c>
      <c r="C50" s="18">
        <v>5374322.7699999996</v>
      </c>
      <c r="D50" s="18">
        <f t="shared" si="6"/>
        <v>-3007896.7699999996</v>
      </c>
      <c r="E50" s="19">
        <f t="shared" si="8"/>
        <v>-127.10715526283094</v>
      </c>
    </row>
    <row r="51" spans="1:5" ht="15" customHeight="1" x14ac:dyDescent="0.3">
      <c r="A51" s="17" t="s">
        <v>44</v>
      </c>
      <c r="B51" s="18">
        <f>[1]SCF!C47</f>
        <v>6579072</v>
      </c>
      <c r="C51" s="18">
        <v>1993304.45</v>
      </c>
      <c r="D51" s="18">
        <f t="shared" si="6"/>
        <v>4585767.55</v>
      </c>
      <c r="E51" s="19">
        <f t="shared" si="8"/>
        <v>69.702346318751324</v>
      </c>
    </row>
    <row r="52" spans="1:5" x14ac:dyDescent="0.3">
      <c r="A52" s="17" t="s">
        <v>45</v>
      </c>
      <c r="B52" s="18">
        <f>[1]SCF!C48</f>
        <v>2700000</v>
      </c>
      <c r="C52" s="18">
        <v>1975315.96</v>
      </c>
      <c r="D52" s="18">
        <f t="shared" si="6"/>
        <v>724684.04</v>
      </c>
      <c r="E52" s="19">
        <f t="shared" si="8"/>
        <v>26.840149629629629</v>
      </c>
    </row>
    <row r="53" spans="1:5" ht="15" customHeight="1" x14ac:dyDescent="0.3">
      <c r="A53" s="17" t="s">
        <v>46</v>
      </c>
      <c r="B53" s="18">
        <f>[1]SCF!C49</f>
        <v>10500000</v>
      </c>
      <c r="C53" s="18">
        <v>4885583.8599999994</v>
      </c>
      <c r="D53" s="18">
        <f t="shared" si="6"/>
        <v>5614416.1400000006</v>
      </c>
      <c r="E53" s="19">
        <f t="shared" si="8"/>
        <v>53.470629904761914</v>
      </c>
    </row>
    <row r="54" spans="1:5" ht="15" customHeight="1" x14ac:dyDescent="0.3">
      <c r="A54" s="17" t="s">
        <v>47</v>
      </c>
      <c r="B54" s="18">
        <f>[1]SCF!C50</f>
        <v>61393000</v>
      </c>
      <c r="C54" s="18">
        <v>9288278.120000001</v>
      </c>
      <c r="D54" s="18">
        <f t="shared" si="6"/>
        <v>52104721.879999995</v>
      </c>
      <c r="E54" s="19">
        <f t="shared" si="8"/>
        <v>84.870786376296962</v>
      </c>
    </row>
    <row r="55" spans="1:5" ht="15" customHeight="1" x14ac:dyDescent="0.3">
      <c r="A55" s="17" t="s">
        <v>48</v>
      </c>
      <c r="B55" s="18">
        <f>[1]SCF!C51</f>
        <v>2688000</v>
      </c>
      <c r="C55" s="18">
        <v>1578000</v>
      </c>
      <c r="D55" s="18">
        <f t="shared" si="6"/>
        <v>1110000</v>
      </c>
      <c r="E55" s="19">
        <f t="shared" si="8"/>
        <v>41.294642857142854</v>
      </c>
    </row>
    <row r="56" spans="1:5" ht="15" customHeight="1" x14ac:dyDescent="0.3">
      <c r="A56" s="17" t="s">
        <v>49</v>
      </c>
      <c r="B56" s="18">
        <f>[1]SCF!C52</f>
        <v>4076000</v>
      </c>
      <c r="C56" s="18">
        <v>1617999.78</v>
      </c>
      <c r="D56" s="18">
        <f t="shared" si="6"/>
        <v>2458000.2199999997</v>
      </c>
      <c r="E56" s="19">
        <f t="shared" si="8"/>
        <v>60.30422522080471</v>
      </c>
    </row>
    <row r="57" spans="1:5" ht="15" customHeight="1" x14ac:dyDescent="0.3">
      <c r="A57" s="17" t="s">
        <v>50</v>
      </c>
      <c r="B57" s="18">
        <f>[1]SCF!C53</f>
        <v>43752970</v>
      </c>
      <c r="C57" s="18">
        <v>10994280.529999999</v>
      </c>
      <c r="D57" s="18">
        <f t="shared" si="6"/>
        <v>32758689.469999999</v>
      </c>
      <c r="E57" s="19">
        <f t="shared" si="8"/>
        <v>74.871921768967908</v>
      </c>
    </row>
    <row r="58" spans="1:5" ht="15" customHeight="1" x14ac:dyDescent="0.3">
      <c r="A58" s="17" t="s">
        <v>51</v>
      </c>
      <c r="B58" s="18">
        <f>[1]SCF!C54</f>
        <v>3310000</v>
      </c>
      <c r="C58" s="18">
        <v>462088.5</v>
      </c>
      <c r="D58" s="18">
        <f t="shared" si="6"/>
        <v>2847911.5</v>
      </c>
      <c r="E58" s="19">
        <f t="shared" si="8"/>
        <v>86.039622356495471</v>
      </c>
    </row>
    <row r="59" spans="1:5" ht="15" customHeight="1" x14ac:dyDescent="0.3">
      <c r="A59" s="17" t="s">
        <v>52</v>
      </c>
      <c r="B59" s="18">
        <f>[1]SCF!C55</f>
        <v>9061610</v>
      </c>
      <c r="C59" s="18">
        <v>4926663.3600000003</v>
      </c>
      <c r="D59" s="18">
        <f t="shared" si="6"/>
        <v>4134946.6399999997</v>
      </c>
      <c r="E59" s="19">
        <f t="shared" si="8"/>
        <v>45.631478732807963</v>
      </c>
    </row>
    <row r="60" spans="1:5" ht="15" customHeight="1" x14ac:dyDescent="0.3">
      <c r="A60" s="17" t="s">
        <v>53</v>
      </c>
      <c r="B60" s="18">
        <f>[1]SCF!C56</f>
        <v>3874000</v>
      </c>
      <c r="C60" s="18">
        <v>2883918.6300000004</v>
      </c>
      <c r="D60" s="18">
        <f t="shared" si="6"/>
        <v>990081.36999999965</v>
      </c>
      <c r="E60" s="19">
        <f t="shared" si="8"/>
        <v>25.557082343830658</v>
      </c>
    </row>
    <row r="61" spans="1:5" ht="15" customHeight="1" x14ac:dyDescent="0.3">
      <c r="A61" s="17" t="s">
        <v>54</v>
      </c>
      <c r="B61" s="18">
        <f>[1]SCF!C57</f>
        <v>2000000</v>
      </c>
      <c r="C61" s="18">
        <v>3577895.1500000004</v>
      </c>
      <c r="D61" s="18">
        <f t="shared" si="6"/>
        <v>-1577895.1500000004</v>
      </c>
      <c r="E61" s="19">
        <f t="shared" si="8"/>
        <v>-78.894757500000026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38010018</v>
      </c>
      <c r="C63" s="18">
        <v>3702675</v>
      </c>
      <c r="D63" s="18">
        <f t="shared" ref="D63:D67" si="9">C63-B63</f>
        <v>-34307343</v>
      </c>
      <c r="E63" s="19">
        <f t="shared" ref="E63:E67" si="10">IFERROR(+D63/B63*100,0)</f>
        <v>-90.258686538901401</v>
      </c>
    </row>
    <row r="64" spans="1:5" x14ac:dyDescent="0.3">
      <c r="A64" s="24" t="s">
        <v>57</v>
      </c>
      <c r="B64" s="18">
        <f>[1]SCF!C61</f>
        <v>500000000</v>
      </c>
      <c r="C64" s="18">
        <v>291546327.06999999</v>
      </c>
      <c r="D64" s="18">
        <f t="shared" si="9"/>
        <v>-208453672.93000001</v>
      </c>
      <c r="E64" s="19">
        <f t="shared" si="10"/>
        <v>-41.690734585999998</v>
      </c>
    </row>
    <row r="65" spans="1:5" ht="15" customHeight="1" x14ac:dyDescent="0.3">
      <c r="A65" s="24" t="s">
        <v>58</v>
      </c>
      <c r="B65" s="18">
        <f>[1]SCF!C62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1415000</v>
      </c>
      <c r="C67" s="18">
        <v>5268835.3</v>
      </c>
      <c r="D67" s="18">
        <f t="shared" si="9"/>
        <v>3853835.3</v>
      </c>
      <c r="E67" s="19">
        <f t="shared" si="10"/>
        <v>272.355851590106</v>
      </c>
    </row>
    <row r="68" spans="1:5" ht="15" customHeight="1" x14ac:dyDescent="0.3">
      <c r="A68" s="30" t="s">
        <v>61</v>
      </c>
      <c r="B68" s="15">
        <f>+B63+B64+B65+B66+B67</f>
        <v>539425018</v>
      </c>
      <c r="C68" s="31">
        <v>300517837.37</v>
      </c>
      <c r="D68" s="31">
        <f t="shared" ref="D68" si="11">+C68-B68</f>
        <v>-238907180.63</v>
      </c>
      <c r="E68" s="32">
        <f t="shared" ref="E68" si="12">+D68/B68*100</f>
        <v>-44.289228837732544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53971803</v>
      </c>
      <c r="C70" s="15">
        <v>39018583.519999996</v>
      </c>
      <c r="D70" s="15">
        <f t="shared" ref="D70:D82" si="13">+C70-B70</f>
        <v>-14953219.480000004</v>
      </c>
      <c r="E70" s="16">
        <f t="shared" ref="E70:E82" si="14">+D70/B70*100</f>
        <v>-27.705614133365163</v>
      </c>
    </row>
    <row r="71" spans="1:5" ht="15" customHeight="1" x14ac:dyDescent="0.3">
      <c r="A71" s="17" t="s">
        <v>14</v>
      </c>
      <c r="B71" s="18">
        <f>[1]SCF!C68</f>
        <v>53971803</v>
      </c>
      <c r="C71" s="18">
        <v>31225374.509999998</v>
      </c>
      <c r="D71" s="18">
        <f t="shared" si="13"/>
        <v>-22746428.490000002</v>
      </c>
      <c r="E71" s="19">
        <f t="shared" ref="E71:E81" si="15">IFERROR(+D71/B71*100,0)</f>
        <v>-42.145022448110545</v>
      </c>
    </row>
    <row r="72" spans="1:5" ht="15" customHeight="1" x14ac:dyDescent="0.3">
      <c r="A72" s="17" t="s">
        <v>15</v>
      </c>
      <c r="B72" s="18">
        <f>[1]SCF!C69</f>
        <v>0</v>
      </c>
      <c r="C72" s="18">
        <v>297718.11</v>
      </c>
      <c r="D72" s="18">
        <f t="shared" si="13"/>
        <v>297718.11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0</v>
      </c>
      <c r="C75" s="18">
        <v>7495490.9000000004</v>
      </c>
      <c r="D75" s="18">
        <f t="shared" si="13"/>
        <v>7495490.9000000004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23812515</v>
      </c>
      <c r="C77" s="18">
        <v>973650.62</v>
      </c>
      <c r="D77" s="18">
        <f t="shared" ref="D77:D81" si="16">C77-B77</f>
        <v>-22838864.379999999</v>
      </c>
      <c r="E77" s="19">
        <f t="shared" si="15"/>
        <v>-95.911181074321632</v>
      </c>
    </row>
    <row r="78" spans="1:5" x14ac:dyDescent="0.3">
      <c r="A78" s="24" t="s">
        <v>66</v>
      </c>
      <c r="B78" s="18">
        <f>[1]SCF!C75</f>
        <v>52636319</v>
      </c>
      <c r="C78" s="18">
        <v>1978293.62</v>
      </c>
      <c r="D78" s="18">
        <f t="shared" si="16"/>
        <v>-50658025.380000003</v>
      </c>
      <c r="E78" s="19">
        <f t="shared" si="15"/>
        <v>-96.241580609008778</v>
      </c>
    </row>
    <row r="79" spans="1:5" ht="15" customHeight="1" x14ac:dyDescent="0.3">
      <c r="A79" s="24" t="s">
        <v>67</v>
      </c>
      <c r="B79" s="18">
        <f>[1]SCF!C76</f>
        <v>4193180</v>
      </c>
      <c r="C79" s="18">
        <v>1339979.1900000004</v>
      </c>
      <c r="D79" s="18">
        <f t="shared" si="16"/>
        <v>-2853200.8099999996</v>
      </c>
      <c r="E79" s="19">
        <f t="shared" si="15"/>
        <v>-68.04384285911884</v>
      </c>
    </row>
    <row r="80" spans="1:5" x14ac:dyDescent="0.3">
      <c r="A80" s="24" t="s">
        <v>68</v>
      </c>
      <c r="B80" s="18">
        <f>[1]SCF!C77</f>
        <v>7000000</v>
      </c>
      <c r="C80" s="18">
        <v>2000</v>
      </c>
      <c r="D80" s="18">
        <f t="shared" si="16"/>
        <v>-6998000</v>
      </c>
      <c r="E80" s="19">
        <f t="shared" si="15"/>
        <v>-99.971428571428561</v>
      </c>
    </row>
    <row r="81" spans="1:5" x14ac:dyDescent="0.3">
      <c r="A81" s="24" t="s">
        <v>69</v>
      </c>
      <c r="B81" s="18">
        <f>[1]SCF!C78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141613817</v>
      </c>
      <c r="C82" s="31">
        <v>43312506.949999988</v>
      </c>
      <c r="D82" s="31">
        <f t="shared" si="13"/>
        <v>-98301310.050000012</v>
      </c>
      <c r="E82" s="32">
        <f t="shared" si="14"/>
        <v>-69.41505577100574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34217295</v>
      </c>
      <c r="C84" s="18">
        <v>16398718.48</v>
      </c>
      <c r="D84" s="18">
        <f t="shared" ref="D84:D88" si="17">+C84-B84</f>
        <v>-17818576.52</v>
      </c>
      <c r="E84" s="19">
        <f t="shared" ref="E84:E86" si="18">IFERROR(+D84/B84*100,0)</f>
        <v>-52.074766634826041</v>
      </c>
    </row>
    <row r="85" spans="1:5" ht="15" customHeight="1" x14ac:dyDescent="0.3">
      <c r="A85" s="24" t="s">
        <v>73</v>
      </c>
      <c r="B85" s="18">
        <f>[1]SCF!C82</f>
        <v>568889126</v>
      </c>
      <c r="C85" s="18">
        <v>25290549.200000003</v>
      </c>
      <c r="D85" s="18">
        <f t="shared" si="17"/>
        <v>-543598576.79999995</v>
      </c>
      <c r="E85" s="19">
        <f t="shared" si="18"/>
        <v>-95.554397501350721</v>
      </c>
    </row>
    <row r="86" spans="1:5" ht="15" customHeight="1" x14ac:dyDescent="0.3">
      <c r="A86" s="24" t="s">
        <v>74</v>
      </c>
      <c r="B86" s="18">
        <f>[1]SCF!C83</f>
        <v>236318351</v>
      </c>
      <c r="C86" s="18">
        <v>44550</v>
      </c>
      <c r="D86" s="18">
        <f t="shared" si="17"/>
        <v>-236273801</v>
      </c>
      <c r="E86" s="19">
        <f t="shared" si="18"/>
        <v>-99.981148311245633</v>
      </c>
    </row>
    <row r="87" spans="1:5" ht="15" customHeight="1" x14ac:dyDescent="0.3">
      <c r="A87" s="30" t="s">
        <v>75</v>
      </c>
      <c r="B87" s="33">
        <f>+B84+B85+B86</f>
        <v>839424772</v>
      </c>
      <c r="C87" s="31">
        <v>41733817.680000007</v>
      </c>
      <c r="D87" s="31">
        <f t="shared" si="17"/>
        <v>-797690954.31999993</v>
      </c>
      <c r="E87" s="32">
        <f>+D87/B87*100</f>
        <v>-95.028283763824874</v>
      </c>
    </row>
    <row r="88" spans="1:5" ht="18" customHeight="1" x14ac:dyDescent="0.3">
      <c r="A88" s="25" t="s">
        <v>76</v>
      </c>
      <c r="B88" s="27">
        <f>+B45+B46+B68+B82+B87</f>
        <v>4543620826</v>
      </c>
      <c r="C88" s="27">
        <v>2513081135.1999998</v>
      </c>
      <c r="D88" s="27">
        <f t="shared" si="17"/>
        <v>-2030539690.8000002</v>
      </c>
      <c r="E88" s="28">
        <f>+D88/B88*100</f>
        <v>-44.689901920966328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99926567</v>
      </c>
      <c r="C91" s="18">
        <v>75538986.209999993</v>
      </c>
      <c r="D91" s="18">
        <f t="shared" ref="D91:D98" si="19">+C91-B91</f>
        <v>-24387580.790000007</v>
      </c>
      <c r="E91" s="19">
        <f>IFERROR(+D91/B91*100,0)</f>
        <v>-24.405502482638084</v>
      </c>
    </row>
    <row r="92" spans="1:5" ht="15" customHeight="1" x14ac:dyDescent="0.3">
      <c r="A92" s="24" t="s">
        <v>79</v>
      </c>
      <c r="B92" s="18">
        <f>[1]SCF!C89</f>
        <v>7000000</v>
      </c>
      <c r="C92" s="18">
        <v>0</v>
      </c>
      <c r="D92" s="18">
        <f t="shared" si="19"/>
        <v>-7000000</v>
      </c>
      <c r="E92" s="19">
        <f t="shared" ref="E92:E97" si="20">IFERROR(+D92/B92*100,0)</f>
        <v>-100</v>
      </c>
    </row>
    <row r="93" spans="1:5" ht="15" customHeight="1" x14ac:dyDescent="0.3">
      <c r="A93" s="24" t="s">
        <v>80</v>
      </c>
      <c r="B93" s="18">
        <f>[1]SCF!C90</f>
        <v>12000000</v>
      </c>
      <c r="C93" s="18">
        <v>12479949.879999999</v>
      </c>
      <c r="D93" s="18">
        <f t="shared" si="19"/>
        <v>479949.87999999896</v>
      </c>
      <c r="E93" s="19">
        <f t="shared" si="20"/>
        <v>3.9995823333333251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0</v>
      </c>
      <c r="C97" s="18">
        <v>94735</v>
      </c>
      <c r="D97" s="18">
        <f t="shared" si="19"/>
        <v>94735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118926567</v>
      </c>
      <c r="C98" s="31">
        <v>88113671.089999989</v>
      </c>
      <c r="D98" s="31">
        <f t="shared" si="19"/>
        <v>-30812895.910000011</v>
      </c>
      <c r="E98" s="32">
        <f t="shared" ref="E98" si="21">+D98/B98*100</f>
        <v>-25.909177980391895</v>
      </c>
    </row>
    <row r="99" spans="1:5" ht="15" customHeight="1" x14ac:dyDescent="0.3">
      <c r="A99" s="34" t="s">
        <v>86</v>
      </c>
      <c r="B99" s="35">
        <f>+B42-B88-B98</f>
        <v>84545338</v>
      </c>
      <c r="C99" s="36">
        <v>-33983329.199999645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285773453</v>
      </c>
      <c r="C100" s="18">
        <v>285773453.13999999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370318791</v>
      </c>
      <c r="C101" s="36">
        <v>251790123.94000036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+[10]SCF!$C$2</f>
        <v>NONECO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[10]SCF!C12</f>
        <v>2751553376</v>
      </c>
      <c r="C16" s="15">
        <v>1704538971.0999999</v>
      </c>
      <c r="D16" s="15">
        <f>+C16-B16</f>
        <v>-1047014404.9000001</v>
      </c>
      <c r="E16" s="16">
        <f t="shared" ref="E16:E42" si="0">+D16/B16*100</f>
        <v>-38.051757019595613</v>
      </c>
    </row>
    <row r="17" spans="1:5" ht="15" customHeight="1" x14ac:dyDescent="0.3">
      <c r="A17" s="17" t="s">
        <v>11</v>
      </c>
      <c r="B17" s="18">
        <f>[10]SCF!C13</f>
        <v>2554795040</v>
      </c>
      <c r="C17" s="18">
        <v>1631793004.1299999</v>
      </c>
      <c r="D17" s="18">
        <f t="shared" ref="D17:D42" si="1">+C17-B17</f>
        <v>-923002035.87000012</v>
      </c>
      <c r="E17" s="19">
        <f t="shared" ref="E17:E18" si="2">IFERROR(+D17/B17*100,0)</f>
        <v>-36.128222476508334</v>
      </c>
    </row>
    <row r="18" spans="1:5" ht="15" customHeight="1" x14ac:dyDescent="0.3">
      <c r="A18" s="17" t="s">
        <v>12</v>
      </c>
      <c r="B18" s="18">
        <f>[10]SCF!C14</f>
        <v>89712790</v>
      </c>
      <c r="C18" s="18">
        <v>22560213.629999999</v>
      </c>
      <c r="D18" s="18">
        <f t="shared" si="1"/>
        <v>-67152576.370000005</v>
      </c>
      <c r="E18" s="19">
        <f t="shared" si="2"/>
        <v>-74.852845809387944</v>
      </c>
    </row>
    <row r="19" spans="1:5" ht="15" customHeight="1" x14ac:dyDescent="0.3">
      <c r="A19" s="20" t="s">
        <v>13</v>
      </c>
      <c r="B19" s="15">
        <f>[10]SCF!C15</f>
        <v>63762809</v>
      </c>
      <c r="C19" s="21">
        <v>27140969.349999994</v>
      </c>
      <c r="D19" s="21">
        <f t="shared" si="1"/>
        <v>-36621839.650000006</v>
      </c>
      <c r="E19" s="22">
        <f t="shared" si="0"/>
        <v>-57.43448292875555</v>
      </c>
    </row>
    <row r="20" spans="1:5" ht="15" customHeight="1" x14ac:dyDescent="0.3">
      <c r="A20" s="23" t="s">
        <v>14</v>
      </c>
      <c r="B20" s="18">
        <f>[10]SCF!C16</f>
        <v>63762809</v>
      </c>
      <c r="C20" s="18">
        <v>22431224.849999998</v>
      </c>
      <c r="D20" s="18">
        <f t="shared" si="1"/>
        <v>-41331584.150000006</v>
      </c>
      <c r="E20" s="19">
        <f t="shared" ref="E20:E28" si="3">IFERROR(+D20/B20*100,0)</f>
        <v>-64.820833332483843</v>
      </c>
    </row>
    <row r="21" spans="1:5" ht="15" customHeight="1" x14ac:dyDescent="0.3">
      <c r="A21" s="23" t="s">
        <v>15</v>
      </c>
      <c r="B21" s="18">
        <f>[10]SCF!C17</f>
        <v>0</v>
      </c>
      <c r="C21" s="18">
        <v>219550.22999999998</v>
      </c>
      <c r="D21" s="18">
        <f t="shared" si="1"/>
        <v>219550.22999999998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[10]SCF!C18</f>
        <v>0</v>
      </c>
      <c r="C22" s="18">
        <v>436.45</v>
      </c>
      <c r="D22" s="18">
        <f t="shared" si="1"/>
        <v>436.45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[10]SCF!C19</f>
        <v>0</v>
      </c>
      <c r="C23" s="18">
        <v>4746.74</v>
      </c>
      <c r="D23" s="18">
        <f t="shared" si="1"/>
        <v>4746.74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[10]SCF!C20</f>
        <v>0</v>
      </c>
      <c r="C24" s="18">
        <v>4480287.6099999994</v>
      </c>
      <c r="D24" s="18">
        <f t="shared" si="1"/>
        <v>4480287.6099999994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[10]SCF!C21</f>
        <v>0</v>
      </c>
      <c r="C25" s="18">
        <v>4723.47</v>
      </c>
      <c r="D25" s="18">
        <f t="shared" si="1"/>
        <v>4723.47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[10]SCF!C22</f>
        <v>0</v>
      </c>
      <c r="C26" s="18">
        <v>184414.18000000002</v>
      </c>
      <c r="D26" s="18">
        <f t="shared" si="1"/>
        <v>184414.18000000002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[10]SCF!C23</f>
        <v>43282737</v>
      </c>
      <c r="C27" s="18">
        <v>16861656.57</v>
      </c>
      <c r="D27" s="18">
        <f t="shared" si="1"/>
        <v>-26421080.43</v>
      </c>
      <c r="E27" s="19">
        <f t="shared" si="3"/>
        <v>-61.042998343658347</v>
      </c>
    </row>
    <row r="28" spans="1:5" ht="15" customHeight="1" x14ac:dyDescent="0.3">
      <c r="A28" s="17" t="s">
        <v>22</v>
      </c>
      <c r="B28" s="18">
        <f>[10]SCF!C24</f>
        <v>0</v>
      </c>
      <c r="C28" s="18">
        <v>5998713.2399999993</v>
      </c>
      <c r="D28" s="18">
        <f t="shared" si="1"/>
        <v>5998713.2399999993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[10]SCF!C25</f>
        <v>26893351</v>
      </c>
      <c r="C29" s="15">
        <v>10476303.26</v>
      </c>
      <c r="D29" s="15">
        <f t="shared" si="1"/>
        <v>-16417047.74</v>
      </c>
      <c r="E29" s="16">
        <f t="shared" si="0"/>
        <v>-61.045006031416463</v>
      </c>
    </row>
    <row r="30" spans="1:5" ht="15" customHeight="1" x14ac:dyDescent="0.3">
      <c r="A30" s="17" t="s">
        <v>24</v>
      </c>
      <c r="B30" s="18">
        <f>[10]SCF!C26</f>
        <v>22686324</v>
      </c>
      <c r="C30" s="18">
        <v>2558071.9699999997</v>
      </c>
      <c r="D30" s="18">
        <f t="shared" si="1"/>
        <v>-20128252.030000001</v>
      </c>
      <c r="E30" s="19">
        <f t="shared" ref="E30:E32" si="4">IFERROR(+D30/B30*100,0)</f>
        <v>-88.724167167849672</v>
      </c>
    </row>
    <row r="31" spans="1:5" ht="15" customHeight="1" x14ac:dyDescent="0.3">
      <c r="A31" s="17" t="s">
        <v>25</v>
      </c>
      <c r="B31" s="18">
        <f>[10]SCF!C27</f>
        <v>0</v>
      </c>
      <c r="C31" s="18">
        <v>20877.18</v>
      </c>
      <c r="D31" s="18">
        <f t="shared" si="1"/>
        <v>20877.18</v>
      </c>
      <c r="E31" s="19">
        <f t="shared" si="4"/>
        <v>0</v>
      </c>
    </row>
    <row r="32" spans="1:5" x14ac:dyDescent="0.3">
      <c r="A32" s="17" t="s">
        <v>26</v>
      </c>
      <c r="B32" s="18">
        <f>[10]SCF!C28</f>
        <v>4207027</v>
      </c>
      <c r="C32" s="18">
        <v>7897354.1099999994</v>
      </c>
      <c r="D32" s="18">
        <f t="shared" si="1"/>
        <v>3690327.1099999994</v>
      </c>
      <c r="E32" s="19">
        <f t="shared" si="4"/>
        <v>87.718170337390262</v>
      </c>
    </row>
    <row r="33" spans="1:5" x14ac:dyDescent="0.3">
      <c r="A33" s="14" t="s">
        <v>27</v>
      </c>
      <c r="B33" s="15">
        <f>[10]SCF!C29</f>
        <v>41603900</v>
      </c>
      <c r="C33" s="15">
        <v>32000000</v>
      </c>
      <c r="D33" s="15">
        <f t="shared" si="1"/>
        <v>-9603900</v>
      </c>
      <c r="E33" s="16">
        <f t="shared" si="0"/>
        <v>-23.084133939366261</v>
      </c>
    </row>
    <row r="34" spans="1:5" ht="15" customHeight="1" x14ac:dyDescent="0.3">
      <c r="A34" s="17" t="s">
        <v>28</v>
      </c>
      <c r="B34" s="18">
        <f>[10]SCF!C30</f>
        <v>41603900</v>
      </c>
      <c r="C34" s="18">
        <v>32000000</v>
      </c>
      <c r="D34" s="18">
        <f t="shared" si="1"/>
        <v>-9603900</v>
      </c>
      <c r="E34" s="19">
        <f t="shared" ref="E34:E41" si="5">IFERROR(+D34/B34*100,0)</f>
        <v>-23.084133939366261</v>
      </c>
    </row>
    <row r="35" spans="1:5" ht="15" customHeight="1" x14ac:dyDescent="0.3">
      <c r="A35" s="17" t="s">
        <v>29</v>
      </c>
      <c r="B35" s="18">
        <f>[10]SCF!C31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[10]SCF!C32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[10]SCF!C33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[10]SCF!C34</f>
        <v>6878936</v>
      </c>
      <c r="C38" s="18">
        <v>0</v>
      </c>
      <c r="D38" s="18">
        <f t="shared" si="1"/>
        <v>-6878936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[10]SCF!C35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[10]SCF!C36</f>
        <v>0</v>
      </c>
      <c r="C40" s="18">
        <v>-22839382.68</v>
      </c>
      <c r="D40" s="18">
        <f t="shared" si="1"/>
        <v>-22839382.68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[10]SCF!C37</f>
        <v>0</v>
      </c>
      <c r="C41" s="18">
        <v>10158046.389999999</v>
      </c>
      <c r="D41" s="18">
        <f t="shared" si="1"/>
        <v>10158046.389999999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[10]SCF!C38</f>
        <v>2826929563</v>
      </c>
      <c r="C42" s="27">
        <v>1734333938.0699999</v>
      </c>
      <c r="D42" s="27">
        <f t="shared" si="1"/>
        <v>-1092595624.9300001</v>
      </c>
      <c r="E42" s="28">
        <f t="shared" si="0"/>
        <v>-38.649552476663537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[10]SCF!C41</f>
        <v>2159772308</v>
      </c>
      <c r="C45" s="18">
        <v>1488008236.6700001</v>
      </c>
      <c r="D45" s="18">
        <f>C45-B45</f>
        <v>-671764071.32999992</v>
      </c>
      <c r="E45" s="19">
        <f>IFERROR(+D45/B45*100,0)</f>
        <v>-31.103467196135565</v>
      </c>
    </row>
    <row r="46" spans="1:5" ht="15" customHeight="1" x14ac:dyDescent="0.3">
      <c r="A46" s="14" t="s">
        <v>39</v>
      </c>
      <c r="B46" s="15">
        <f>[10]SCF!C42</f>
        <v>302625971</v>
      </c>
      <c r="C46" s="15">
        <v>145277629.95999998</v>
      </c>
      <c r="D46" s="15">
        <f t="shared" ref="D46:D61" si="6">+B46-C46</f>
        <v>157348341.04000002</v>
      </c>
      <c r="E46" s="16">
        <f t="shared" ref="E46" si="7">+D46/B46*100</f>
        <v>51.994328351944397</v>
      </c>
    </row>
    <row r="47" spans="1:5" ht="15" customHeight="1" x14ac:dyDescent="0.3">
      <c r="A47" s="17" t="s">
        <v>40</v>
      </c>
      <c r="B47" s="18">
        <f>[10]SCF!C43</f>
        <v>136904190</v>
      </c>
      <c r="C47" s="18">
        <v>74701876.980000004</v>
      </c>
      <c r="D47" s="18">
        <f t="shared" si="6"/>
        <v>62202313.019999996</v>
      </c>
      <c r="E47" s="19">
        <f t="shared" ref="E47:E61" si="8">IFERROR(+D47/B47*100,0)</f>
        <v>45.4349227879731</v>
      </c>
    </row>
    <row r="48" spans="1:5" ht="15" customHeight="1" x14ac:dyDescent="0.3">
      <c r="A48" s="17" t="s">
        <v>41</v>
      </c>
      <c r="B48" s="18">
        <f>[10]SCF!C44</f>
        <v>9318180</v>
      </c>
      <c r="C48" s="18">
        <v>7446868.6899999995</v>
      </c>
      <c r="D48" s="18">
        <f t="shared" si="6"/>
        <v>1871311.3100000005</v>
      </c>
      <c r="E48" s="19">
        <f t="shared" si="8"/>
        <v>20.082369196559849</v>
      </c>
    </row>
    <row r="49" spans="1:5" ht="15" customHeight="1" x14ac:dyDescent="0.3">
      <c r="A49" s="17" t="s">
        <v>42</v>
      </c>
      <c r="B49" s="18">
        <f>[10]SCF!C45</f>
        <v>23774066</v>
      </c>
      <c r="C49" s="18">
        <v>22497855.959999997</v>
      </c>
      <c r="D49" s="18">
        <f t="shared" si="6"/>
        <v>1276210.0400000028</v>
      </c>
      <c r="E49" s="19">
        <f t="shared" si="8"/>
        <v>5.3680764577670592</v>
      </c>
    </row>
    <row r="50" spans="1:5" ht="15" customHeight="1" x14ac:dyDescent="0.3">
      <c r="A50" s="17" t="s">
        <v>43</v>
      </c>
      <c r="B50" s="18">
        <f>[10]SCF!C46</f>
        <v>5665948</v>
      </c>
      <c r="C50" s="18">
        <v>1828559.19</v>
      </c>
      <c r="D50" s="18">
        <f t="shared" si="6"/>
        <v>3837388.81</v>
      </c>
      <c r="E50" s="19">
        <f t="shared" si="8"/>
        <v>67.72721546332582</v>
      </c>
    </row>
    <row r="51" spans="1:5" ht="15" customHeight="1" x14ac:dyDescent="0.3">
      <c r="A51" s="17" t="s">
        <v>44</v>
      </c>
      <c r="B51" s="18">
        <f>[10]SCF!C47</f>
        <v>3775663</v>
      </c>
      <c r="C51" s="18">
        <v>2230019.46</v>
      </c>
      <c r="D51" s="18">
        <f t="shared" si="6"/>
        <v>1545643.54</v>
      </c>
      <c r="E51" s="19">
        <f t="shared" si="8"/>
        <v>40.937010003276249</v>
      </c>
    </row>
    <row r="52" spans="1:5" x14ac:dyDescent="0.3">
      <c r="A52" s="17" t="s">
        <v>45</v>
      </c>
      <c r="B52" s="18">
        <f>[10]SCF!C48</f>
        <v>1980600</v>
      </c>
      <c r="C52" s="18">
        <v>1596486.16</v>
      </c>
      <c r="D52" s="18">
        <f t="shared" si="6"/>
        <v>384113.84000000008</v>
      </c>
      <c r="E52" s="19">
        <f t="shared" si="8"/>
        <v>19.393811976168841</v>
      </c>
    </row>
    <row r="53" spans="1:5" ht="15" customHeight="1" x14ac:dyDescent="0.3">
      <c r="A53" s="17" t="s">
        <v>46</v>
      </c>
      <c r="B53" s="18">
        <f>[10]SCF!C49</f>
        <v>25204540</v>
      </c>
      <c r="C53" s="18">
        <v>6079170.46</v>
      </c>
      <c r="D53" s="18">
        <f t="shared" si="6"/>
        <v>19125369.539999999</v>
      </c>
      <c r="E53" s="19">
        <f t="shared" si="8"/>
        <v>75.880653009338801</v>
      </c>
    </row>
    <row r="54" spans="1:5" ht="15" customHeight="1" x14ac:dyDescent="0.3">
      <c r="A54" s="17" t="s">
        <v>47</v>
      </c>
      <c r="B54" s="18">
        <f>[10]SCF!C50</f>
        <v>23817265</v>
      </c>
      <c r="C54" s="18">
        <v>2186960.42</v>
      </c>
      <c r="D54" s="18">
        <f t="shared" si="6"/>
        <v>21630304.579999998</v>
      </c>
      <c r="E54" s="19">
        <f t="shared" si="8"/>
        <v>90.817751660402649</v>
      </c>
    </row>
    <row r="55" spans="1:5" ht="15" customHeight="1" x14ac:dyDescent="0.3">
      <c r="A55" s="17" t="s">
        <v>48</v>
      </c>
      <c r="B55" s="18">
        <f>[10]SCF!C51</f>
        <v>2640000</v>
      </c>
      <c r="C55" s="18">
        <v>1236050</v>
      </c>
      <c r="D55" s="18">
        <f t="shared" si="6"/>
        <v>1403950</v>
      </c>
      <c r="E55" s="19">
        <f t="shared" si="8"/>
        <v>53.179924242424235</v>
      </c>
    </row>
    <row r="56" spans="1:5" ht="15" customHeight="1" x14ac:dyDescent="0.3">
      <c r="A56" s="17" t="s">
        <v>49</v>
      </c>
      <c r="B56" s="18">
        <f>[10]SCF!C52</f>
        <v>3060000</v>
      </c>
      <c r="C56" s="18">
        <v>1487861.52</v>
      </c>
      <c r="D56" s="18">
        <f t="shared" si="6"/>
        <v>1572138.48</v>
      </c>
      <c r="E56" s="19">
        <f t="shared" si="8"/>
        <v>51.377074509803919</v>
      </c>
    </row>
    <row r="57" spans="1:5" ht="15" customHeight="1" x14ac:dyDescent="0.3">
      <c r="A57" s="17" t="s">
        <v>50</v>
      </c>
      <c r="B57" s="18">
        <f>[10]SCF!C53</f>
        <v>40610873</v>
      </c>
      <c r="C57" s="18">
        <v>15485411.220000001</v>
      </c>
      <c r="D57" s="18">
        <f t="shared" si="6"/>
        <v>25125461.780000001</v>
      </c>
      <c r="E57" s="19">
        <f t="shared" si="8"/>
        <v>61.868804888779415</v>
      </c>
    </row>
    <row r="58" spans="1:5" ht="15" customHeight="1" x14ac:dyDescent="0.3">
      <c r="A58" s="17" t="s">
        <v>51</v>
      </c>
      <c r="B58" s="18">
        <f>[10]SCF!C54</f>
        <v>6510500</v>
      </c>
      <c r="C58" s="18">
        <v>1280401.56</v>
      </c>
      <c r="D58" s="18">
        <f t="shared" si="6"/>
        <v>5230098.4399999995</v>
      </c>
      <c r="E58" s="19">
        <f t="shared" si="8"/>
        <v>80.333283772367707</v>
      </c>
    </row>
    <row r="59" spans="1:5" ht="15" customHeight="1" x14ac:dyDescent="0.3">
      <c r="A59" s="17" t="s">
        <v>52</v>
      </c>
      <c r="B59" s="18">
        <f>[10]SCF!C55</f>
        <v>8360746</v>
      </c>
      <c r="C59" s="18">
        <v>3112976.6</v>
      </c>
      <c r="D59" s="18">
        <f t="shared" si="6"/>
        <v>5247769.4000000004</v>
      </c>
      <c r="E59" s="19">
        <f t="shared" si="8"/>
        <v>62.766760286701697</v>
      </c>
    </row>
    <row r="60" spans="1:5" ht="15" customHeight="1" x14ac:dyDescent="0.3">
      <c r="A60" s="17" t="s">
        <v>53</v>
      </c>
      <c r="B60" s="18">
        <f>[10]SCF!C56</f>
        <v>3593400</v>
      </c>
      <c r="C60" s="18">
        <v>508643.77</v>
      </c>
      <c r="D60" s="18">
        <f t="shared" si="6"/>
        <v>3084756.23</v>
      </c>
      <c r="E60" s="19">
        <f t="shared" si="8"/>
        <v>85.845055657594486</v>
      </c>
    </row>
    <row r="61" spans="1:5" ht="15" customHeight="1" x14ac:dyDescent="0.3">
      <c r="A61" s="17" t="s">
        <v>54</v>
      </c>
      <c r="B61" s="18">
        <f>[10]SCF!C57</f>
        <v>7410000</v>
      </c>
      <c r="C61" s="18">
        <v>3598487.9699999997</v>
      </c>
      <c r="D61" s="18">
        <f t="shared" si="6"/>
        <v>3811512.0300000003</v>
      </c>
      <c r="E61" s="19">
        <f t="shared" si="8"/>
        <v>51.437409311740886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[10]SCF!C60</f>
        <v>81406510</v>
      </c>
      <c r="C63" s="18">
        <v>17632630.93</v>
      </c>
      <c r="D63" s="18">
        <f t="shared" ref="D63:D67" si="9">C63-B63</f>
        <v>-63773879.07</v>
      </c>
      <c r="E63" s="19">
        <f t="shared" ref="E63:E67" si="10">IFERROR(+D63/B63*100,0)</f>
        <v>-78.340023506719547</v>
      </c>
    </row>
    <row r="64" spans="1:5" x14ac:dyDescent="0.3">
      <c r="A64" s="24" t="s">
        <v>57</v>
      </c>
      <c r="B64" s="18">
        <f>[10]SCF!C61</f>
        <v>29690625</v>
      </c>
      <c r="C64" s="18">
        <v>18487864.620000001</v>
      </c>
      <c r="D64" s="18">
        <f t="shared" si="9"/>
        <v>-11202760.379999999</v>
      </c>
      <c r="E64" s="19">
        <f t="shared" si="10"/>
        <v>-37.731642159772647</v>
      </c>
    </row>
    <row r="65" spans="1:5" ht="15" customHeight="1" x14ac:dyDescent="0.3">
      <c r="A65" s="24" t="s">
        <v>58</v>
      </c>
      <c r="B65" s="18">
        <f>[10]SCF!C62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[10]SCF!C63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[10]SCF!C64</f>
        <v>0</v>
      </c>
      <c r="C67" s="18">
        <v>28562522.32</v>
      </c>
      <c r="D67" s="18">
        <f t="shared" si="9"/>
        <v>28562522.32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111097135</v>
      </c>
      <c r="C68" s="31">
        <v>64683017.869999997</v>
      </c>
      <c r="D68" s="31">
        <f t="shared" ref="D68" si="11">+C68-B68</f>
        <v>-46414117.130000003</v>
      </c>
      <c r="E68" s="32">
        <f t="shared" ref="E68" si="12">+D68/B68*100</f>
        <v>-41.77796045775618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[10]SCF!C67</f>
        <v>63762809</v>
      </c>
      <c r="C70" s="15">
        <v>27313245.380000003</v>
      </c>
      <c r="D70" s="15">
        <f t="shared" ref="D70:D82" si="13">+C70-B70</f>
        <v>-36449563.619999997</v>
      </c>
      <c r="E70" s="16">
        <f t="shared" ref="E70:E82" si="14">+D70/B70*100</f>
        <v>-57.164300305527625</v>
      </c>
    </row>
    <row r="71" spans="1:5" ht="15" customHeight="1" x14ac:dyDescent="0.3">
      <c r="A71" s="17" t="s">
        <v>14</v>
      </c>
      <c r="B71" s="18">
        <f>[10]SCF!C68</f>
        <v>63762809</v>
      </c>
      <c r="C71" s="18">
        <v>21874082.850000001</v>
      </c>
      <c r="D71" s="18">
        <f t="shared" si="13"/>
        <v>-41888726.149999999</v>
      </c>
      <c r="E71" s="19">
        <f t="shared" ref="E71:E81" si="15">IFERROR(+D71/B71*100,0)</f>
        <v>-65.69460600457549</v>
      </c>
    </row>
    <row r="72" spans="1:5" ht="15" customHeight="1" x14ac:dyDescent="0.3">
      <c r="A72" s="17" t="s">
        <v>15</v>
      </c>
      <c r="B72" s="18">
        <f>[10]SCF!C69</f>
        <v>0</v>
      </c>
      <c r="C72" s="18">
        <v>222424.66999999998</v>
      </c>
      <c r="D72" s="18">
        <f t="shared" si="13"/>
        <v>222424.66999999998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[10]SCF!C70</f>
        <v>0</v>
      </c>
      <c r="C73" s="18">
        <v>445.03</v>
      </c>
      <c r="D73" s="18">
        <f t="shared" si="13"/>
        <v>445.03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[10]SCF!C71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[10]SCF!C72</f>
        <v>0</v>
      </c>
      <c r="C75" s="18">
        <v>5216292.83</v>
      </c>
      <c r="D75" s="18">
        <f t="shared" si="13"/>
        <v>5216292.83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[10]SCF!C73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[10]SCF!C74</f>
        <v>0</v>
      </c>
      <c r="C77" s="18">
        <v>915552.87999999989</v>
      </c>
      <c r="D77" s="18">
        <f t="shared" ref="D77:D81" si="16">C77-B77</f>
        <v>915552.87999999989</v>
      </c>
      <c r="E77" s="19">
        <f t="shared" si="15"/>
        <v>0</v>
      </c>
    </row>
    <row r="78" spans="1:5" x14ac:dyDescent="0.3">
      <c r="A78" s="24" t="s">
        <v>66</v>
      </c>
      <c r="B78" s="18">
        <f>[10]SCF!C75</f>
        <v>43282737</v>
      </c>
      <c r="C78" s="18">
        <v>6206419.6699999999</v>
      </c>
      <c r="D78" s="18">
        <f t="shared" si="16"/>
        <v>-37076317.329999998</v>
      </c>
      <c r="E78" s="19">
        <f t="shared" si="15"/>
        <v>-85.660750451155607</v>
      </c>
    </row>
    <row r="79" spans="1:5" ht="15" customHeight="1" x14ac:dyDescent="0.3">
      <c r="A79" s="24" t="s">
        <v>67</v>
      </c>
      <c r="B79" s="18">
        <f>[10]SCF!C76</f>
        <v>0</v>
      </c>
      <c r="C79" s="18">
        <v>8592625.8200000003</v>
      </c>
      <c r="D79" s="18">
        <f t="shared" si="16"/>
        <v>8592625.8200000003</v>
      </c>
      <c r="E79" s="19">
        <f t="shared" si="15"/>
        <v>0</v>
      </c>
    </row>
    <row r="80" spans="1:5" x14ac:dyDescent="0.3">
      <c r="A80" s="24" t="s">
        <v>68</v>
      </c>
      <c r="B80" s="18">
        <f>[10]SCF!C77</f>
        <v>0</v>
      </c>
      <c r="C80" s="18">
        <v>144782.12</v>
      </c>
      <c r="D80" s="18">
        <f t="shared" si="16"/>
        <v>144782.12</v>
      </c>
      <c r="E80" s="19">
        <f t="shared" si="15"/>
        <v>0</v>
      </c>
    </row>
    <row r="81" spans="1:5" x14ac:dyDescent="0.3">
      <c r="A81" s="24" t="s">
        <v>69</v>
      </c>
      <c r="B81" s="18">
        <f>[10]SCF!C78</f>
        <v>0</v>
      </c>
      <c r="C81" s="18">
        <v>16346502.220000001</v>
      </c>
      <c r="D81" s="18">
        <f t="shared" si="16"/>
        <v>16346502.220000001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107045546</v>
      </c>
      <c r="C82" s="31">
        <v>59519128.089999996</v>
      </c>
      <c r="D82" s="31">
        <f t="shared" si="13"/>
        <v>-47526417.910000004</v>
      </c>
      <c r="E82" s="32">
        <f t="shared" si="14"/>
        <v>-44.398314255877594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[10]SCF!C81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[10]SCF!C82</f>
        <v>30103900</v>
      </c>
      <c r="C85" s="18">
        <v>1646668.28</v>
      </c>
      <c r="D85" s="18">
        <f t="shared" si="17"/>
        <v>-28457231.719999999</v>
      </c>
      <c r="E85" s="19">
        <f t="shared" si="18"/>
        <v>-94.530049993522425</v>
      </c>
    </row>
    <row r="86" spans="1:5" ht="15" customHeight="1" x14ac:dyDescent="0.3">
      <c r="A86" s="24" t="s">
        <v>74</v>
      </c>
      <c r="B86" s="18">
        <f>[10]SCF!C83</f>
        <v>11500000</v>
      </c>
      <c r="C86" s="18">
        <v>4267484.1000000006</v>
      </c>
      <c r="D86" s="18">
        <f t="shared" si="17"/>
        <v>-7232515.8999999994</v>
      </c>
      <c r="E86" s="19">
        <f t="shared" si="18"/>
        <v>-62.891442608695648</v>
      </c>
    </row>
    <row r="87" spans="1:5" ht="15" customHeight="1" x14ac:dyDescent="0.3">
      <c r="A87" s="30" t="s">
        <v>75</v>
      </c>
      <c r="B87" s="33">
        <f>+B84+B85+B86</f>
        <v>41603900</v>
      </c>
      <c r="C87" s="31">
        <v>5914152.3800000008</v>
      </c>
      <c r="D87" s="31">
        <f t="shared" si="17"/>
        <v>-35689747.619999997</v>
      </c>
      <c r="E87" s="32">
        <f>+D87/B87*100</f>
        <v>-85.784620239929424</v>
      </c>
    </row>
    <row r="88" spans="1:5" ht="18" customHeight="1" x14ac:dyDescent="0.3">
      <c r="A88" s="25" t="s">
        <v>76</v>
      </c>
      <c r="B88" s="27">
        <f>+B45+B46+B68+B82+B87</f>
        <v>2722144860</v>
      </c>
      <c r="C88" s="27">
        <v>1763402164.97</v>
      </c>
      <c r="D88" s="27">
        <f t="shared" si="17"/>
        <v>-958742695.02999997</v>
      </c>
      <c r="E88" s="28">
        <f>+D88/B88*100</f>
        <v>-35.220120321958177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[10]SCF!C88</f>
        <v>0</v>
      </c>
      <c r="C91" s="18">
        <v>22560213.629999999</v>
      </c>
      <c r="D91" s="18">
        <f t="shared" ref="D91:D98" si="19">+C91-B91</f>
        <v>22560213.629999999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[10]SCF!C89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[10]SCF!C90</f>
        <v>15296432</v>
      </c>
      <c r="C93" s="18">
        <v>8821959.5500000007</v>
      </c>
      <c r="D93" s="18">
        <f t="shared" si="19"/>
        <v>-6474472.4499999993</v>
      </c>
      <c r="E93" s="19">
        <f t="shared" si="20"/>
        <v>-42.326684092081074</v>
      </c>
    </row>
    <row r="94" spans="1:5" ht="15" customHeight="1" x14ac:dyDescent="0.3">
      <c r="A94" s="24" t="s">
        <v>81</v>
      </c>
      <c r="B94" s="18">
        <f>[10]SCF!C91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[10]SCF!C92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[10]SCF!C93</f>
        <v>6878936</v>
      </c>
      <c r="C96" s="18">
        <v>0</v>
      </c>
      <c r="D96" s="18">
        <f t="shared" si="19"/>
        <v>-6878936</v>
      </c>
      <c r="E96" s="19">
        <f t="shared" si="20"/>
        <v>-100</v>
      </c>
    </row>
    <row r="97" spans="1:5" x14ac:dyDescent="0.3">
      <c r="A97" s="24" t="s">
        <v>84</v>
      </c>
      <c r="B97" s="18">
        <f>[10]SCF!C94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22175368</v>
      </c>
      <c r="C98" s="31">
        <v>31382173.18</v>
      </c>
      <c r="D98" s="31">
        <f t="shared" si="19"/>
        <v>9206805.1799999997</v>
      </c>
      <c r="E98" s="32">
        <f t="shared" ref="E98" si="21">+D98/B98*100</f>
        <v>41.518161863198841</v>
      </c>
    </row>
    <row r="99" spans="1:5" ht="15" customHeight="1" x14ac:dyDescent="0.3">
      <c r="A99" s="34" t="s">
        <v>86</v>
      </c>
      <c r="B99" s="35">
        <f>+B42-B88-B98</f>
        <v>82609335</v>
      </c>
      <c r="C99" s="36">
        <v>-60450400.080000095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[10]SCF!$C$97</f>
        <v>178654346</v>
      </c>
      <c r="C100" s="18">
        <v>220971360.52000001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261263681</v>
      </c>
      <c r="C101" s="36">
        <v>160520960.43999991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ANTECO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ANTECO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2533515177.5799999</v>
      </c>
      <c r="C16" s="15">
        <v>1003595044.39</v>
      </c>
      <c r="D16" s="15">
        <f>+C16-B16</f>
        <v>-1529920133.1900001</v>
      </c>
      <c r="E16" s="16">
        <f t="shared" ref="E16:E42" si="0">+D16/B16*100</f>
        <v>-60.387249570431692</v>
      </c>
    </row>
    <row r="17" spans="1:5" ht="15" customHeight="1" x14ac:dyDescent="0.3">
      <c r="A17" s="17" t="s">
        <v>11</v>
      </c>
      <c r="B17" s="18">
        <f>[2]SCF!C13</f>
        <v>2171817588.46</v>
      </c>
      <c r="C17" s="18">
        <v>863296068.49000001</v>
      </c>
      <c r="D17" s="18">
        <f t="shared" ref="D17:D42" si="1">+C17-B17</f>
        <v>-1308521519.97</v>
      </c>
      <c r="E17" s="19">
        <f t="shared" ref="E17:E18" si="2">IFERROR(+D17/B17*100,0)</f>
        <v>-60.250065517604121</v>
      </c>
    </row>
    <row r="18" spans="1:5" ht="15" customHeight="1" x14ac:dyDescent="0.3">
      <c r="A18" s="17" t="s">
        <v>12</v>
      </c>
      <c r="B18" s="18">
        <f>[2]SCF!C14</f>
        <v>65518737.670000002</v>
      </c>
      <c r="C18" s="18">
        <v>31206282.420000006</v>
      </c>
      <c r="D18" s="18">
        <f t="shared" si="1"/>
        <v>-34312455.25</v>
      </c>
      <c r="E18" s="19">
        <f t="shared" si="2"/>
        <v>-52.370446181094742</v>
      </c>
    </row>
    <row r="19" spans="1:5" ht="15" customHeight="1" x14ac:dyDescent="0.3">
      <c r="A19" s="20" t="s">
        <v>13</v>
      </c>
      <c r="B19" s="15">
        <f>[2]SCF!C15</f>
        <v>36457479.409999996</v>
      </c>
      <c r="C19" s="21">
        <v>18567091.409999996</v>
      </c>
      <c r="D19" s="21">
        <f t="shared" si="1"/>
        <v>-17890388</v>
      </c>
      <c r="E19" s="22">
        <f t="shared" si="0"/>
        <v>-49.071927871932935</v>
      </c>
    </row>
    <row r="20" spans="1:5" ht="15" customHeight="1" x14ac:dyDescent="0.3">
      <c r="A20" s="23" t="s">
        <v>14</v>
      </c>
      <c r="B20" s="18">
        <f>[2]SCF!C16</f>
        <v>29175801.52</v>
      </c>
      <c r="C20" s="18">
        <v>15023618.209999999</v>
      </c>
      <c r="D20" s="18">
        <f t="shared" si="1"/>
        <v>-14152183.310000001</v>
      </c>
      <c r="E20" s="19">
        <f t="shared" ref="E20:E28" si="3">IFERROR(+D20/B20*100,0)</f>
        <v>-48.506579331843497</v>
      </c>
    </row>
    <row r="21" spans="1:5" ht="15" customHeight="1" x14ac:dyDescent="0.3">
      <c r="A21" s="23" t="s">
        <v>15</v>
      </c>
      <c r="B21" s="18">
        <f>[2]SCF!C17</f>
        <v>278176.46000000002</v>
      </c>
      <c r="C21" s="18">
        <v>124782.37</v>
      </c>
      <c r="D21" s="18">
        <f t="shared" si="1"/>
        <v>-153394.09000000003</v>
      </c>
      <c r="E21" s="19">
        <f t="shared" si="3"/>
        <v>-55.14272846810978</v>
      </c>
    </row>
    <row r="22" spans="1:5" ht="15" customHeight="1" x14ac:dyDescent="0.3">
      <c r="A22" s="23" t="s">
        <v>16</v>
      </c>
      <c r="B22" s="18">
        <f>[2]SCF!C18</f>
        <v>0</v>
      </c>
      <c r="C22" s="18">
        <v>270.19</v>
      </c>
      <c r="D22" s="18">
        <f t="shared" si="1"/>
        <v>270.19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7064.68</v>
      </c>
      <c r="D23" s="18">
        <f t="shared" si="1"/>
        <v>7064.68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7003501.4299999997</v>
      </c>
      <c r="C24" s="18">
        <v>3411355.96</v>
      </c>
      <c r="D24" s="18">
        <f t="shared" si="1"/>
        <v>-3592145.4699999997</v>
      </c>
      <c r="E24" s="19">
        <f t="shared" si="3"/>
        <v>-51.290708025171348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15439008.720000001</v>
      </c>
      <c r="C26" s="18">
        <v>213276.47999999995</v>
      </c>
      <c r="D26" s="18">
        <f t="shared" si="1"/>
        <v>-15225732.24</v>
      </c>
      <c r="E26" s="19">
        <f t="shared" si="3"/>
        <v>-98.618586958088073</v>
      </c>
    </row>
    <row r="27" spans="1:5" ht="15" customHeight="1" x14ac:dyDescent="0.3">
      <c r="A27" s="17" t="s">
        <v>21</v>
      </c>
      <c r="B27" s="18">
        <f>[2]SCF!C23</f>
        <v>244282363.31999999</v>
      </c>
      <c r="C27" s="18">
        <v>90312325.590000004</v>
      </c>
      <c r="D27" s="18">
        <f t="shared" si="1"/>
        <v>-153970037.72999999</v>
      </c>
      <c r="E27" s="19">
        <f t="shared" si="3"/>
        <v>-63.029535017354277</v>
      </c>
    </row>
    <row r="28" spans="1:5" ht="15" customHeight="1" x14ac:dyDescent="0.3">
      <c r="A28" s="17" t="s">
        <v>22</v>
      </c>
      <c r="B28" s="18">
        <f>[2]SCF!C24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36298524.219999999</v>
      </c>
      <c r="C29" s="15">
        <v>20255978.789999999</v>
      </c>
      <c r="D29" s="15">
        <f t="shared" si="1"/>
        <v>-16042545.43</v>
      </c>
      <c r="E29" s="16">
        <f t="shared" si="0"/>
        <v>-44.196136825752198</v>
      </c>
    </row>
    <row r="30" spans="1:5" ht="15" customHeight="1" x14ac:dyDescent="0.3">
      <c r="A30" s="17" t="s">
        <v>24</v>
      </c>
      <c r="B30" s="18">
        <f>[2]SCF!C26</f>
        <v>35018936.82</v>
      </c>
      <c r="C30" s="18">
        <v>19541790.300000001</v>
      </c>
      <c r="D30" s="18">
        <f t="shared" si="1"/>
        <v>-15477146.52</v>
      </c>
      <c r="E30" s="19">
        <f t="shared" ref="E30:E32" si="4">IFERROR(+D30/B30*100,0)</f>
        <v>-44.196506020595969</v>
      </c>
    </row>
    <row r="31" spans="1:5" ht="15" customHeight="1" x14ac:dyDescent="0.3">
      <c r="A31" s="17" t="s">
        <v>25</v>
      </c>
      <c r="B31" s="18">
        <f>[2]SCF!C27</f>
        <v>1279587.3999999999</v>
      </c>
      <c r="C31" s="18">
        <v>714188.49</v>
      </c>
      <c r="D31" s="18">
        <f t="shared" si="1"/>
        <v>-565398.90999999992</v>
      </c>
      <c r="E31" s="19">
        <f t="shared" si="4"/>
        <v>-44.186032935303984</v>
      </c>
    </row>
    <row r="32" spans="1:5" x14ac:dyDescent="0.3">
      <c r="A32" s="17" t="s">
        <v>26</v>
      </c>
      <c r="B32" s="18">
        <f>[2]SCF!C28</f>
        <v>0</v>
      </c>
      <c r="C32" s="18">
        <v>0</v>
      </c>
      <c r="D32" s="18">
        <f t="shared" si="1"/>
        <v>0</v>
      </c>
      <c r="E32" s="19">
        <f t="shared" si="4"/>
        <v>0</v>
      </c>
    </row>
    <row r="33" spans="1:5" x14ac:dyDescent="0.3">
      <c r="A33" s="14" t="s">
        <v>27</v>
      </c>
      <c r="B33" s="15">
        <f>[2]SCF!C29</f>
        <v>200000000</v>
      </c>
      <c r="C33" s="15">
        <v>0</v>
      </c>
      <c r="D33" s="15">
        <f t="shared" si="1"/>
        <v>-200000000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[2]SCF!C30</f>
        <v>60000000</v>
      </c>
      <c r="C34" s="18">
        <v>0</v>
      </c>
      <c r="D34" s="18">
        <f t="shared" si="1"/>
        <v>-60000000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[2]SCF!C31</f>
        <v>80000000</v>
      </c>
      <c r="C35" s="18">
        <v>0</v>
      </c>
      <c r="D35" s="18">
        <f t="shared" si="1"/>
        <v>-80000000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[2]SCF!C32</f>
        <v>60000000</v>
      </c>
      <c r="C36" s="18">
        <v>0</v>
      </c>
      <c r="D36" s="18">
        <f t="shared" si="1"/>
        <v>-60000000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128332143.02</v>
      </c>
      <c r="C38" s="18">
        <v>0</v>
      </c>
      <c r="D38" s="18">
        <f t="shared" si="1"/>
        <v>-128332143.02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33073576.640000004</v>
      </c>
      <c r="D40" s="18">
        <f t="shared" si="1"/>
        <v>33073576.640000004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30000000</v>
      </c>
      <c r="C41" s="18">
        <v>26783294.380000003</v>
      </c>
      <c r="D41" s="18">
        <f t="shared" si="1"/>
        <v>-3216705.6199999973</v>
      </c>
      <c r="E41" s="19">
        <f t="shared" si="5"/>
        <v>-10.722352066666657</v>
      </c>
    </row>
    <row r="42" spans="1:5" ht="15" customHeight="1" x14ac:dyDescent="0.3">
      <c r="A42" s="25" t="s">
        <v>36</v>
      </c>
      <c r="B42" s="26">
        <f>[2]SCF!C38</f>
        <v>2928145844.8200002</v>
      </c>
      <c r="C42" s="27">
        <v>1083707894.2</v>
      </c>
      <c r="D42" s="27">
        <f t="shared" si="1"/>
        <v>-1844437950.6200001</v>
      </c>
      <c r="E42" s="28">
        <f t="shared" si="0"/>
        <v>-62.989961851896147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1883201802.1500001</v>
      </c>
      <c r="C45" s="18">
        <v>705047814</v>
      </c>
      <c r="D45" s="18">
        <f>C45-B45</f>
        <v>-1178153988.1500001</v>
      </c>
      <c r="E45" s="19">
        <f>IFERROR(+D45/B45*100,0)</f>
        <v>-62.56121817666773</v>
      </c>
    </row>
    <row r="46" spans="1:5" ht="15" customHeight="1" x14ac:dyDescent="0.3">
      <c r="A46" s="14" t="s">
        <v>39</v>
      </c>
      <c r="B46" s="15">
        <f>[2]SCF!C42</f>
        <v>273750312.76999998</v>
      </c>
      <c r="C46" s="15">
        <v>79117905.540000007</v>
      </c>
      <c r="D46" s="15">
        <f t="shared" ref="D46:D61" si="6">+B46-C46</f>
        <v>194632407.22999996</v>
      </c>
      <c r="E46" s="16">
        <f t="shared" ref="E46" si="7">+D46/B46*100</f>
        <v>71.098515015588887</v>
      </c>
    </row>
    <row r="47" spans="1:5" ht="15" customHeight="1" x14ac:dyDescent="0.3">
      <c r="A47" s="17" t="s">
        <v>40</v>
      </c>
      <c r="B47" s="18">
        <f>[2]SCF!C43</f>
        <v>104068835</v>
      </c>
      <c r="C47" s="18">
        <v>33558669.189999998</v>
      </c>
      <c r="D47" s="18">
        <f t="shared" si="6"/>
        <v>70510165.810000002</v>
      </c>
      <c r="E47" s="19">
        <f t="shared" ref="E47:E61" si="8">IFERROR(+D47/B47*100,0)</f>
        <v>67.753392079386686</v>
      </c>
    </row>
    <row r="48" spans="1:5" ht="15" customHeight="1" x14ac:dyDescent="0.3">
      <c r="A48" s="17" t="s">
        <v>41</v>
      </c>
      <c r="B48" s="18">
        <f>[2]SCF!C44</f>
        <v>8602490.8499999996</v>
      </c>
      <c r="C48" s="18">
        <v>3579773.2099999995</v>
      </c>
      <c r="D48" s="18">
        <f t="shared" si="6"/>
        <v>5022717.6400000006</v>
      </c>
      <c r="E48" s="19">
        <f t="shared" si="8"/>
        <v>58.386782707243455</v>
      </c>
    </row>
    <row r="49" spans="1:5" ht="15" customHeight="1" x14ac:dyDescent="0.3">
      <c r="A49" s="17" t="s">
        <v>42</v>
      </c>
      <c r="B49" s="18">
        <f>[2]SCF!C45</f>
        <v>15962000</v>
      </c>
      <c r="C49" s="18">
        <v>7837049.0700000003</v>
      </c>
      <c r="D49" s="18">
        <f t="shared" si="6"/>
        <v>8124950.9299999997</v>
      </c>
      <c r="E49" s="19">
        <f t="shared" si="8"/>
        <v>50.901835171031195</v>
      </c>
    </row>
    <row r="50" spans="1:5" ht="15" customHeight="1" x14ac:dyDescent="0.3">
      <c r="A50" s="17" t="s">
        <v>43</v>
      </c>
      <c r="B50" s="18">
        <f>[2]SCF!C46</f>
        <v>2362375.2799999998</v>
      </c>
      <c r="C50" s="18">
        <v>1134661.92</v>
      </c>
      <c r="D50" s="18">
        <f t="shared" si="6"/>
        <v>1227713.3599999999</v>
      </c>
      <c r="E50" s="19">
        <f t="shared" si="8"/>
        <v>51.969446615611382</v>
      </c>
    </row>
    <row r="51" spans="1:5" ht="15" customHeight="1" x14ac:dyDescent="0.3">
      <c r="A51" s="17" t="s">
        <v>44</v>
      </c>
      <c r="B51" s="18">
        <f>[2]SCF!C47</f>
        <v>7767897.5899999999</v>
      </c>
      <c r="C51" s="18">
        <v>4471922.8499999996</v>
      </c>
      <c r="D51" s="18">
        <f t="shared" si="6"/>
        <v>3295974.74</v>
      </c>
      <c r="E51" s="19">
        <f t="shared" si="8"/>
        <v>42.430718245347002</v>
      </c>
    </row>
    <row r="52" spans="1:5" x14ac:dyDescent="0.3">
      <c r="A52" s="17" t="s">
        <v>45</v>
      </c>
      <c r="B52" s="18">
        <f>[2]SCF!C48</f>
        <v>3332550</v>
      </c>
      <c r="C52" s="18">
        <v>1290674.2000000002</v>
      </c>
      <c r="D52" s="18">
        <f t="shared" si="6"/>
        <v>2041875.7999999998</v>
      </c>
      <c r="E52" s="19">
        <f t="shared" si="8"/>
        <v>61.270672608062895</v>
      </c>
    </row>
    <row r="53" spans="1:5" ht="15" customHeight="1" x14ac:dyDescent="0.3">
      <c r="A53" s="17" t="s">
        <v>46</v>
      </c>
      <c r="B53" s="18">
        <f>[2]SCF!C49</f>
        <v>22429200</v>
      </c>
      <c r="C53" s="18">
        <v>2522242.5300000003</v>
      </c>
      <c r="D53" s="18">
        <f t="shared" si="6"/>
        <v>19906957.469999999</v>
      </c>
      <c r="E53" s="19">
        <f t="shared" si="8"/>
        <v>88.754647825156482</v>
      </c>
    </row>
    <row r="54" spans="1:5" ht="15" customHeight="1" x14ac:dyDescent="0.3">
      <c r="A54" s="17" t="s">
        <v>47</v>
      </c>
      <c r="B54" s="18">
        <f>[2]SCF!C50</f>
        <v>38494800</v>
      </c>
      <c r="C54" s="18">
        <v>4248736.84</v>
      </c>
      <c r="D54" s="18">
        <f t="shared" si="6"/>
        <v>34246063.159999996</v>
      </c>
      <c r="E54" s="19">
        <f t="shared" si="8"/>
        <v>88.962829161341261</v>
      </c>
    </row>
    <row r="55" spans="1:5" ht="15" customHeight="1" x14ac:dyDescent="0.3">
      <c r="A55" s="17" t="s">
        <v>48</v>
      </c>
      <c r="B55" s="18">
        <f>[2]SCF!C51</f>
        <v>2600000</v>
      </c>
      <c r="C55" s="18">
        <v>1458332.8099999998</v>
      </c>
      <c r="D55" s="18">
        <f t="shared" si="6"/>
        <v>1141667.1900000002</v>
      </c>
      <c r="E55" s="19">
        <f t="shared" si="8"/>
        <v>43.910276538461545</v>
      </c>
    </row>
    <row r="56" spans="1:5" ht="15" customHeight="1" x14ac:dyDescent="0.3">
      <c r="A56" s="17" t="s">
        <v>49</v>
      </c>
      <c r="B56" s="18">
        <f>[2]SCF!C52</f>
        <v>3384000</v>
      </c>
      <c r="C56" s="18">
        <v>1299206.7100000002</v>
      </c>
      <c r="D56" s="18">
        <f t="shared" si="6"/>
        <v>2084793.2899999998</v>
      </c>
      <c r="E56" s="19">
        <f t="shared" si="8"/>
        <v>61.607366725768323</v>
      </c>
    </row>
    <row r="57" spans="1:5" ht="15" customHeight="1" x14ac:dyDescent="0.3">
      <c r="A57" s="17" t="s">
        <v>50</v>
      </c>
      <c r="B57" s="18">
        <f>[2]SCF!C53</f>
        <v>28516880.050000001</v>
      </c>
      <c r="C57" s="18">
        <v>9727600.7400000002</v>
      </c>
      <c r="D57" s="18">
        <f t="shared" si="6"/>
        <v>18789279.310000002</v>
      </c>
      <c r="E57" s="19">
        <f t="shared" si="8"/>
        <v>65.888271357371025</v>
      </c>
    </row>
    <row r="58" spans="1:5" ht="15" customHeight="1" x14ac:dyDescent="0.3">
      <c r="A58" s="17" t="s">
        <v>51</v>
      </c>
      <c r="B58" s="18">
        <f>[2]SCF!C54</f>
        <v>2709650</v>
      </c>
      <c r="C58" s="18">
        <v>1043193.93</v>
      </c>
      <c r="D58" s="18">
        <f t="shared" si="6"/>
        <v>1666456.0699999998</v>
      </c>
      <c r="E58" s="19">
        <f t="shared" si="8"/>
        <v>61.50078681748564</v>
      </c>
    </row>
    <row r="59" spans="1:5" ht="15" customHeight="1" x14ac:dyDescent="0.3">
      <c r="A59" s="17" t="s">
        <v>52</v>
      </c>
      <c r="B59" s="18">
        <f>[2]SCF!C55</f>
        <v>16075000</v>
      </c>
      <c r="C59" s="18">
        <v>2826600.21</v>
      </c>
      <c r="D59" s="18">
        <f t="shared" si="6"/>
        <v>13248399.789999999</v>
      </c>
      <c r="E59" s="19">
        <f t="shared" si="8"/>
        <v>82.416172877138408</v>
      </c>
    </row>
    <row r="60" spans="1:5" ht="15" customHeight="1" x14ac:dyDescent="0.3">
      <c r="A60" s="17" t="s">
        <v>53</v>
      </c>
      <c r="B60" s="18">
        <f>[2]SCF!C56</f>
        <v>1272934</v>
      </c>
      <c r="C60" s="18">
        <v>634302.74</v>
      </c>
      <c r="D60" s="18">
        <f t="shared" si="6"/>
        <v>638631.26</v>
      </c>
      <c r="E60" s="19">
        <f t="shared" si="8"/>
        <v>50.170021383669535</v>
      </c>
    </row>
    <row r="61" spans="1:5" ht="15" customHeight="1" x14ac:dyDescent="0.3">
      <c r="A61" s="17" t="s">
        <v>54</v>
      </c>
      <c r="B61" s="18">
        <f>[2]SCF!C57</f>
        <v>16171700</v>
      </c>
      <c r="C61" s="18">
        <v>3484938.59</v>
      </c>
      <c r="D61" s="18">
        <f t="shared" si="6"/>
        <v>12686761.41</v>
      </c>
      <c r="E61" s="19">
        <f t="shared" si="8"/>
        <v>78.450388085358995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8546527.3200000003</v>
      </c>
      <c r="C63" s="18">
        <v>4400640</v>
      </c>
      <c r="D63" s="18">
        <f t="shared" ref="D63:D67" si="9">C63-B63</f>
        <v>-4145887.3200000003</v>
      </c>
      <c r="E63" s="19">
        <f t="shared" ref="E63:E67" si="10">IFERROR(+D63/B63*100,0)</f>
        <v>-48.509612907900937</v>
      </c>
    </row>
    <row r="64" spans="1:5" x14ac:dyDescent="0.3">
      <c r="A64" s="24" t="s">
        <v>57</v>
      </c>
      <c r="B64" s="18">
        <f>[2]SCF!C61</f>
        <v>14620605.84</v>
      </c>
      <c r="C64" s="18">
        <v>6865031.9699999997</v>
      </c>
      <c r="D64" s="18">
        <f t="shared" si="9"/>
        <v>-7755573.8700000001</v>
      </c>
      <c r="E64" s="19">
        <f t="shared" si="10"/>
        <v>-53.045502730001779</v>
      </c>
    </row>
    <row r="65" spans="1:5" ht="15" customHeight="1" x14ac:dyDescent="0.3">
      <c r="A65" s="24" t="s">
        <v>58</v>
      </c>
      <c r="B65" s="18">
        <f>[2]SCF!C62</f>
        <v>17600362.559999999</v>
      </c>
      <c r="C65" s="18">
        <v>4664574</v>
      </c>
      <c r="D65" s="18">
        <f t="shared" si="9"/>
        <v>-12935788.559999999</v>
      </c>
      <c r="E65" s="19">
        <f t="shared" si="10"/>
        <v>-73.497284592301042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40767495.719999999</v>
      </c>
      <c r="C68" s="31">
        <v>15930245.969999999</v>
      </c>
      <c r="D68" s="31">
        <f t="shared" ref="D68" si="11">+C68-B68</f>
        <v>-24837249.75</v>
      </c>
      <c r="E68" s="32">
        <f t="shared" ref="E68" si="12">+D68/B68*100</f>
        <v>-60.924148788995083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36457479.409999996</v>
      </c>
      <c r="C70" s="15">
        <v>17927887.82</v>
      </c>
      <c r="D70" s="15">
        <f t="shared" ref="D70:D82" si="13">+C70-B70</f>
        <v>-18529591.589999996</v>
      </c>
      <c r="E70" s="16">
        <f t="shared" ref="E70:E82" si="14">+D70/B70*100</f>
        <v>-50.825213069769923</v>
      </c>
    </row>
    <row r="71" spans="1:5" ht="15" customHeight="1" x14ac:dyDescent="0.3">
      <c r="A71" s="17" t="s">
        <v>14</v>
      </c>
      <c r="B71" s="18">
        <f>[2]SCF!C68</f>
        <v>29175801.52</v>
      </c>
      <c r="C71" s="18">
        <v>14410996.74</v>
      </c>
      <c r="D71" s="18">
        <f t="shared" si="13"/>
        <v>-14764804.779999999</v>
      </c>
      <c r="E71" s="19">
        <f t="shared" ref="E71:E81" si="15">IFERROR(+D71/B71*100,0)</f>
        <v>-50.606338166506696</v>
      </c>
    </row>
    <row r="72" spans="1:5" ht="15" customHeight="1" x14ac:dyDescent="0.3">
      <c r="A72" s="17" t="s">
        <v>15</v>
      </c>
      <c r="B72" s="18">
        <f>[2]SCF!C69</f>
        <v>278176.46000000002</v>
      </c>
      <c r="C72" s="18">
        <v>123860.1</v>
      </c>
      <c r="D72" s="18">
        <f t="shared" si="13"/>
        <v>-154316.36000000002</v>
      </c>
      <c r="E72" s="19">
        <f t="shared" si="15"/>
        <v>-55.474269821393229</v>
      </c>
    </row>
    <row r="73" spans="1:5" ht="15" customHeight="1" x14ac:dyDescent="0.3">
      <c r="A73" s="17" t="s">
        <v>16</v>
      </c>
      <c r="B73" s="18">
        <f>[2]SCF!C70</f>
        <v>0</v>
      </c>
      <c r="C73" s="18">
        <v>408.24</v>
      </c>
      <c r="D73" s="18">
        <f t="shared" si="13"/>
        <v>408.24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7844.2999999999993</v>
      </c>
      <c r="D74" s="18">
        <f t="shared" si="13"/>
        <v>7844.2999999999993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7003501.4299999997</v>
      </c>
      <c r="C75" s="18">
        <v>3384778.44</v>
      </c>
      <c r="D75" s="18">
        <f t="shared" si="13"/>
        <v>-3618722.9899999998</v>
      </c>
      <c r="E75" s="19">
        <f t="shared" si="15"/>
        <v>-51.670197060272457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15439008.720000001</v>
      </c>
      <c r="C77" s="18">
        <v>474881.02999999997</v>
      </c>
      <c r="D77" s="18">
        <f t="shared" ref="D77:D81" si="16">C77-B77</f>
        <v>-14964127.690000001</v>
      </c>
      <c r="E77" s="19">
        <f t="shared" si="15"/>
        <v>-96.924148184560394</v>
      </c>
    </row>
    <row r="78" spans="1:5" x14ac:dyDescent="0.3">
      <c r="A78" s="24" t="s">
        <v>66</v>
      </c>
      <c r="B78" s="18">
        <f>[2]SCF!C75</f>
        <v>244282363.31999999</v>
      </c>
      <c r="C78" s="18">
        <v>84927798.289999992</v>
      </c>
      <c r="D78" s="18">
        <f t="shared" si="16"/>
        <v>-159354565.03</v>
      </c>
      <c r="E78" s="19">
        <f t="shared" si="15"/>
        <v>-65.233757715554759</v>
      </c>
    </row>
    <row r="79" spans="1:5" ht="15" customHeight="1" x14ac:dyDescent="0.3">
      <c r="A79" s="24" t="s">
        <v>67</v>
      </c>
      <c r="B79" s="18">
        <f>[2]SCF!C76</f>
        <v>3186405.51</v>
      </c>
      <c r="C79" s="18">
        <v>2235450.4499999997</v>
      </c>
      <c r="D79" s="18">
        <f t="shared" si="16"/>
        <v>-950955.06</v>
      </c>
      <c r="E79" s="19">
        <f t="shared" si="15"/>
        <v>-29.844131797273981</v>
      </c>
    </row>
    <row r="80" spans="1:5" x14ac:dyDescent="0.3">
      <c r="A80" s="24" t="s">
        <v>68</v>
      </c>
      <c r="B80" s="18">
        <f>[2]SCF!C77</f>
        <v>0</v>
      </c>
      <c r="C80" s="18">
        <v>4775686.38</v>
      </c>
      <c r="D80" s="18">
        <f t="shared" si="16"/>
        <v>4775686.38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663539.74</v>
      </c>
      <c r="D81" s="18">
        <f t="shared" si="16"/>
        <v>663539.74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299365256.95999998</v>
      </c>
      <c r="C82" s="31">
        <v>111005243.70999998</v>
      </c>
      <c r="D82" s="31">
        <f t="shared" si="13"/>
        <v>-188360013.25</v>
      </c>
      <c r="E82" s="32">
        <f t="shared" si="14"/>
        <v>-62.919797428319455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128332143.02</v>
      </c>
      <c r="C84" s="18">
        <v>268277.28000000003</v>
      </c>
      <c r="D84" s="18">
        <f t="shared" ref="D84:D88" si="17">+C84-B84</f>
        <v>-128063865.73999999</v>
      </c>
      <c r="E84" s="19">
        <f t="shared" ref="E84:E86" si="18">IFERROR(+D84/B84*100,0)</f>
        <v>-99.790950829864826</v>
      </c>
    </row>
    <row r="85" spans="1:5" ht="15" customHeight="1" x14ac:dyDescent="0.3">
      <c r="A85" s="24" t="s">
        <v>73</v>
      </c>
      <c r="B85" s="18">
        <f>[2]SCF!C82</f>
        <v>202657986.06</v>
      </c>
      <c r="C85" s="18">
        <v>36049734.710000001</v>
      </c>
      <c r="D85" s="18">
        <f t="shared" si="17"/>
        <v>-166608251.34999999</v>
      </c>
      <c r="E85" s="19">
        <f t="shared" si="18"/>
        <v>-82.211540038038805</v>
      </c>
    </row>
    <row r="86" spans="1:5" ht="15" customHeight="1" x14ac:dyDescent="0.3">
      <c r="A86" s="24" t="s">
        <v>74</v>
      </c>
      <c r="B86" s="18">
        <f>[2]SCF!C83</f>
        <v>88314000</v>
      </c>
      <c r="C86" s="18">
        <v>2990615.3600000003</v>
      </c>
      <c r="D86" s="18">
        <f t="shared" si="17"/>
        <v>-85323384.640000001</v>
      </c>
      <c r="E86" s="19">
        <f t="shared" si="18"/>
        <v>-96.613656543696351</v>
      </c>
    </row>
    <row r="87" spans="1:5" ht="15" customHeight="1" x14ac:dyDescent="0.3">
      <c r="A87" s="30" t="s">
        <v>75</v>
      </c>
      <c r="B87" s="33">
        <f>+B84+B85+B86</f>
        <v>419304129.07999998</v>
      </c>
      <c r="C87" s="31">
        <v>39308627.350000001</v>
      </c>
      <c r="D87" s="31">
        <f t="shared" si="17"/>
        <v>-379995501.72999996</v>
      </c>
      <c r="E87" s="32">
        <f>+D87/B87*100</f>
        <v>-90.625270627253883</v>
      </c>
    </row>
    <row r="88" spans="1:5" ht="18" customHeight="1" x14ac:dyDescent="0.3">
      <c r="A88" s="25" t="s">
        <v>76</v>
      </c>
      <c r="B88" s="27">
        <f>+B45+B46+B68+B82+B87</f>
        <v>2916388996.6799998</v>
      </c>
      <c r="C88" s="27">
        <v>950409836.57000005</v>
      </c>
      <c r="D88" s="27">
        <f t="shared" si="17"/>
        <v>-1965979160.1099997</v>
      </c>
      <c r="E88" s="28">
        <f>+D88/B88*100</f>
        <v>-67.411417418871721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0</v>
      </c>
      <c r="C91" s="18">
        <v>31206282.420000006</v>
      </c>
      <c r="D91" s="18">
        <f t="shared" ref="D91:D98" si="19">+C91-B91</f>
        <v>31206282.420000006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21135193.199999999</v>
      </c>
      <c r="C93" s="18">
        <v>9819537.4000000004</v>
      </c>
      <c r="D93" s="18">
        <f t="shared" si="19"/>
        <v>-11315655.799999999</v>
      </c>
      <c r="E93" s="19">
        <f t="shared" si="20"/>
        <v>-53.539400813236945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852390</v>
      </c>
      <c r="C97" s="18">
        <v>0</v>
      </c>
      <c r="D97" s="18">
        <f t="shared" si="19"/>
        <v>-852390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21987583.199999999</v>
      </c>
      <c r="C98" s="31">
        <v>41025819.820000008</v>
      </c>
      <c r="D98" s="31">
        <f t="shared" si="19"/>
        <v>19038236.620000008</v>
      </c>
      <c r="E98" s="32">
        <f t="shared" ref="E98" si="21">+D98/B98*100</f>
        <v>86.586308494332414</v>
      </c>
    </row>
    <row r="99" spans="1:5" ht="15" customHeight="1" x14ac:dyDescent="0.3">
      <c r="A99" s="34" t="s">
        <v>86</v>
      </c>
      <c r="B99" s="35">
        <f>+B42-B88-B98</f>
        <v>-10230735.059999656</v>
      </c>
      <c r="C99" s="36">
        <v>92272237.809999987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185314152.88999999</v>
      </c>
      <c r="C100" s="18">
        <v>207223164.84999999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175083417.83000034</v>
      </c>
      <c r="C101" s="36">
        <v>299495402.65999997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CAPELCO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CAPELCO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4082517025</v>
      </c>
      <c r="C16" s="15">
        <v>1767050721.8199997</v>
      </c>
      <c r="D16" s="15">
        <f>+C16-B16</f>
        <v>-2315466303.1800003</v>
      </c>
      <c r="E16" s="16">
        <f t="shared" ref="E16:E42" si="0">+D16/B16*100</f>
        <v>-56.71663557067469</v>
      </c>
    </row>
    <row r="17" spans="1:5" ht="15" customHeight="1" x14ac:dyDescent="0.3">
      <c r="A17" s="17" t="s">
        <v>11</v>
      </c>
      <c r="B17" s="18">
        <f>[3]SCF!C13</f>
        <v>3557845610</v>
      </c>
      <c r="C17" s="18">
        <v>1568650967.8399999</v>
      </c>
      <c r="D17" s="18">
        <f t="shared" ref="D17:D42" si="1">+C17-B17</f>
        <v>-1989194642.1600001</v>
      </c>
      <c r="E17" s="19">
        <f t="shared" ref="E17:E18" si="2">IFERROR(+D17/B17*100,0)</f>
        <v>-55.910088863018423</v>
      </c>
    </row>
    <row r="18" spans="1:5" ht="15" customHeight="1" x14ac:dyDescent="0.3">
      <c r="A18" s="17" t="s">
        <v>12</v>
      </c>
      <c r="B18" s="18">
        <f>[3]SCF!C14</f>
        <v>86795694</v>
      </c>
      <c r="C18" s="18">
        <v>40027894.129999995</v>
      </c>
      <c r="D18" s="18">
        <f t="shared" si="1"/>
        <v>-46767799.870000005</v>
      </c>
      <c r="E18" s="19">
        <f t="shared" si="2"/>
        <v>-53.882626792522679</v>
      </c>
    </row>
    <row r="19" spans="1:5" ht="15" customHeight="1" x14ac:dyDescent="0.3">
      <c r="A19" s="20" t="s">
        <v>13</v>
      </c>
      <c r="B19" s="15">
        <f>[3]SCF!C15</f>
        <v>124781092</v>
      </c>
      <c r="C19" s="21">
        <v>32460589.939999998</v>
      </c>
      <c r="D19" s="21">
        <f t="shared" si="1"/>
        <v>-92320502.060000002</v>
      </c>
      <c r="E19" s="22">
        <f t="shared" si="0"/>
        <v>-73.985970614842827</v>
      </c>
    </row>
    <row r="20" spans="1:5" ht="15" customHeight="1" x14ac:dyDescent="0.3">
      <c r="A20" s="23" t="s">
        <v>14</v>
      </c>
      <c r="B20" s="18">
        <f>[3]SCF!C16</f>
        <v>133645795</v>
      </c>
      <c r="C20" s="18">
        <v>26198293.149999999</v>
      </c>
      <c r="D20" s="18">
        <f t="shared" si="1"/>
        <v>-107447501.84999999</v>
      </c>
      <c r="E20" s="19">
        <f t="shared" ref="E20:E28" si="3">IFERROR(+D20/B20*100,0)</f>
        <v>-80.397218520792208</v>
      </c>
    </row>
    <row r="21" spans="1:5" ht="15" customHeight="1" x14ac:dyDescent="0.3">
      <c r="A21" s="23" t="s">
        <v>15</v>
      </c>
      <c r="B21" s="18">
        <f>[3]SCF!C17</f>
        <v>0</v>
      </c>
      <c r="C21" s="18">
        <v>235316.7</v>
      </c>
      <c r="D21" s="18">
        <f t="shared" si="1"/>
        <v>235316.7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[3]SCF!C18</f>
        <v>0</v>
      </c>
      <c r="C22" s="18">
        <v>35820.14</v>
      </c>
      <c r="D22" s="18">
        <f t="shared" si="1"/>
        <v>35820.14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43951.63</v>
      </c>
      <c r="D23" s="18">
        <f t="shared" si="1"/>
        <v>43951.63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0</v>
      </c>
      <c r="C24" s="18">
        <v>5947208.3200000003</v>
      </c>
      <c r="D24" s="18">
        <f t="shared" si="1"/>
        <v>5947208.3200000003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[3]SCF!C21</f>
        <v>-8864703</v>
      </c>
      <c r="C25" s="18">
        <v>0</v>
      </c>
      <c r="D25" s="18">
        <f t="shared" si="1"/>
        <v>8864703</v>
      </c>
      <c r="E25" s="19">
        <f t="shared" si="3"/>
        <v>-100</v>
      </c>
    </row>
    <row r="26" spans="1:5" ht="15" customHeight="1" x14ac:dyDescent="0.3">
      <c r="A26" s="17" t="s">
        <v>20</v>
      </c>
      <c r="B26" s="18">
        <f>[3]SCF!C22</f>
        <v>0</v>
      </c>
      <c r="C26" s="18">
        <v>141740.04999999999</v>
      </c>
      <c r="D26" s="18">
        <f t="shared" si="1"/>
        <v>141740.04999999999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[3]SCF!C23</f>
        <v>313094629</v>
      </c>
      <c r="C27" s="18">
        <v>125769529.86000001</v>
      </c>
      <c r="D27" s="18">
        <f t="shared" si="1"/>
        <v>-187325099.13999999</v>
      </c>
      <c r="E27" s="19">
        <f t="shared" si="3"/>
        <v>-59.830186080898883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72647342</v>
      </c>
      <c r="C29" s="15">
        <v>28917370.839999996</v>
      </c>
      <c r="D29" s="15">
        <f t="shared" si="1"/>
        <v>-43729971.160000004</v>
      </c>
      <c r="E29" s="16">
        <f t="shared" si="0"/>
        <v>-60.194867363488683</v>
      </c>
    </row>
    <row r="30" spans="1:5" ht="15" customHeight="1" x14ac:dyDescent="0.3">
      <c r="A30" s="17" t="s">
        <v>24</v>
      </c>
      <c r="B30" s="18">
        <f>[3]SCF!C26</f>
        <v>869814</v>
      </c>
      <c r="C30" s="18">
        <v>12255734.349999998</v>
      </c>
      <c r="D30" s="18">
        <f t="shared" si="1"/>
        <v>11385920.349999998</v>
      </c>
      <c r="E30" s="19">
        <f t="shared" ref="E30:E32" si="4">IFERROR(+D30/B30*100,0)</f>
        <v>1309.0063335379746</v>
      </c>
    </row>
    <row r="31" spans="1:5" ht="15" customHeight="1" x14ac:dyDescent="0.3">
      <c r="A31" s="17" t="s">
        <v>25</v>
      </c>
      <c r="B31" s="18">
        <f>[3]SCF!C27</f>
        <v>9661336</v>
      </c>
      <c r="C31" s="18">
        <v>969329.80000000016</v>
      </c>
      <c r="D31" s="18">
        <f t="shared" si="1"/>
        <v>-8692006.1999999993</v>
      </c>
      <c r="E31" s="19">
        <f t="shared" si="4"/>
        <v>-89.966917618846907</v>
      </c>
    </row>
    <row r="32" spans="1:5" x14ac:dyDescent="0.3">
      <c r="A32" s="17" t="s">
        <v>26</v>
      </c>
      <c r="B32" s="18">
        <f>[3]SCF!C28</f>
        <v>62116192</v>
      </c>
      <c r="C32" s="18">
        <v>15692306.689999999</v>
      </c>
      <c r="D32" s="18">
        <f t="shared" si="1"/>
        <v>-46423885.310000002</v>
      </c>
      <c r="E32" s="19">
        <f t="shared" si="4"/>
        <v>-74.737172088720456</v>
      </c>
    </row>
    <row r="33" spans="1:5" x14ac:dyDescent="0.3">
      <c r="A33" s="14" t="s">
        <v>27</v>
      </c>
      <c r="B33" s="15">
        <f>[3]SCF!C29</f>
        <v>525000000</v>
      </c>
      <c r="C33" s="15">
        <v>909290509.20000005</v>
      </c>
      <c r="D33" s="15">
        <f t="shared" si="1"/>
        <v>384290509.20000005</v>
      </c>
      <c r="E33" s="16">
        <f t="shared" si="0"/>
        <v>73.198192228571429</v>
      </c>
    </row>
    <row r="34" spans="1:5" ht="15" customHeight="1" x14ac:dyDescent="0.3">
      <c r="A34" s="17" t="s">
        <v>28</v>
      </c>
      <c r="B34" s="18">
        <f>[3]SCF!C30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[3]SCF!C31</f>
        <v>0</v>
      </c>
      <c r="C35" s="18">
        <v>769644438.36000001</v>
      </c>
      <c r="D35" s="18">
        <f t="shared" si="1"/>
        <v>769644438.36000001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525000000</v>
      </c>
      <c r="C36" s="18">
        <v>139646070.84</v>
      </c>
      <c r="D36" s="18">
        <f t="shared" si="1"/>
        <v>-385353929.15999997</v>
      </c>
      <c r="E36" s="19">
        <f t="shared" si="5"/>
        <v>-73.400748411428566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1200568931.6900001</v>
      </c>
      <c r="D40" s="18">
        <f t="shared" si="1"/>
        <v>1200568931.6900001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19333110</v>
      </c>
      <c r="C41" s="18">
        <v>34072060.410000004</v>
      </c>
      <c r="D41" s="18">
        <f t="shared" si="1"/>
        <v>14738950.410000004</v>
      </c>
      <c r="E41" s="19">
        <f t="shared" si="5"/>
        <v>76.236831063393339</v>
      </c>
    </row>
    <row r="42" spans="1:5" ht="15" customHeight="1" x14ac:dyDescent="0.3">
      <c r="A42" s="25" t="s">
        <v>36</v>
      </c>
      <c r="B42" s="26">
        <f>[3]SCF!C38</f>
        <v>4699497477</v>
      </c>
      <c r="C42" s="27">
        <v>3939899593.9599996</v>
      </c>
      <c r="D42" s="27">
        <f t="shared" si="1"/>
        <v>-759597883.04000044</v>
      </c>
      <c r="E42" s="28">
        <f t="shared" si="0"/>
        <v>-16.163385271671686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3229735147</v>
      </c>
      <c r="C45" s="18">
        <v>1514369638.8799999</v>
      </c>
      <c r="D45" s="18">
        <f>C45-B45</f>
        <v>-1715365508.1200001</v>
      </c>
      <c r="E45" s="19">
        <f>IFERROR(+D45/B45*100,0)</f>
        <v>-53.111646312960048</v>
      </c>
    </row>
    <row r="46" spans="1:5" ht="15" customHeight="1" x14ac:dyDescent="0.3">
      <c r="A46" s="14" t="s">
        <v>39</v>
      </c>
      <c r="B46" s="15">
        <f>[3]SCF!C42</f>
        <v>323541051</v>
      </c>
      <c r="C46" s="15">
        <v>149102986.41000003</v>
      </c>
      <c r="D46" s="15">
        <f t="shared" ref="D46:D61" si="6">+B46-C46</f>
        <v>174438064.58999997</v>
      </c>
      <c r="E46" s="16">
        <f t="shared" ref="E46" si="7">+D46/B46*100</f>
        <v>53.915280317859867</v>
      </c>
    </row>
    <row r="47" spans="1:5" ht="15" customHeight="1" x14ac:dyDescent="0.3">
      <c r="A47" s="17" t="s">
        <v>40</v>
      </c>
      <c r="B47" s="18">
        <f>[3]SCF!C43</f>
        <v>125725622</v>
      </c>
      <c r="C47" s="18">
        <v>72310452.150000006</v>
      </c>
      <c r="D47" s="18">
        <f t="shared" si="6"/>
        <v>53415169.849999994</v>
      </c>
      <c r="E47" s="19">
        <f t="shared" ref="E47:E61" si="8">IFERROR(+D47/B47*100,0)</f>
        <v>42.485508522678053</v>
      </c>
    </row>
    <row r="48" spans="1:5" ht="15" customHeight="1" x14ac:dyDescent="0.3">
      <c r="A48" s="17" t="s">
        <v>41</v>
      </c>
      <c r="B48" s="18">
        <f>[3]SCF!C44</f>
        <v>12228000</v>
      </c>
      <c r="C48" s="18">
        <v>5736060.6800000006</v>
      </c>
      <c r="D48" s="18">
        <f t="shared" si="6"/>
        <v>6491939.3199999994</v>
      </c>
      <c r="E48" s="19">
        <f t="shared" si="8"/>
        <v>53.09076970886489</v>
      </c>
    </row>
    <row r="49" spans="1:5" ht="15" customHeight="1" x14ac:dyDescent="0.3">
      <c r="A49" s="17" t="s">
        <v>42</v>
      </c>
      <c r="B49" s="18">
        <f>[3]SCF!C45</f>
        <v>42730329</v>
      </c>
      <c r="C49" s="18">
        <v>17786992.490000002</v>
      </c>
      <c r="D49" s="18">
        <f t="shared" si="6"/>
        <v>24943336.509999998</v>
      </c>
      <c r="E49" s="19">
        <f t="shared" si="8"/>
        <v>58.373846150353756</v>
      </c>
    </row>
    <row r="50" spans="1:5" ht="15" customHeight="1" x14ac:dyDescent="0.3">
      <c r="A50" s="17" t="s">
        <v>43</v>
      </c>
      <c r="B50" s="18">
        <f>[3]SCF!C46</f>
        <v>7920000</v>
      </c>
      <c r="C50" s="18">
        <v>6497738.4000000004</v>
      </c>
      <c r="D50" s="18">
        <f t="shared" si="6"/>
        <v>1422261.5999999996</v>
      </c>
      <c r="E50" s="19">
        <f t="shared" si="8"/>
        <v>17.95784848484848</v>
      </c>
    </row>
    <row r="51" spans="1:5" ht="15" customHeight="1" x14ac:dyDescent="0.3">
      <c r="A51" s="17" t="s">
        <v>44</v>
      </c>
      <c r="B51" s="18">
        <f>[3]SCF!C47</f>
        <v>17710000</v>
      </c>
      <c r="C51" s="18">
        <v>5623835.3100000005</v>
      </c>
      <c r="D51" s="18">
        <f t="shared" si="6"/>
        <v>12086164.689999999</v>
      </c>
      <c r="E51" s="19">
        <f t="shared" si="8"/>
        <v>68.24485990965556</v>
      </c>
    </row>
    <row r="52" spans="1:5" x14ac:dyDescent="0.3">
      <c r="A52" s="17" t="s">
        <v>45</v>
      </c>
      <c r="B52" s="18">
        <f>[3]SCF!C48</f>
        <v>3000000</v>
      </c>
      <c r="C52" s="18">
        <v>1049790.25</v>
      </c>
      <c r="D52" s="18">
        <f t="shared" si="6"/>
        <v>1950209.75</v>
      </c>
      <c r="E52" s="19">
        <f t="shared" si="8"/>
        <v>65.006991666666664</v>
      </c>
    </row>
    <row r="53" spans="1:5" ht="15" customHeight="1" x14ac:dyDescent="0.3">
      <c r="A53" s="17" t="s">
        <v>46</v>
      </c>
      <c r="B53" s="18">
        <f>[3]SCF!C49</f>
        <v>23760000</v>
      </c>
      <c r="C53" s="18">
        <v>6630796.7599999998</v>
      </c>
      <c r="D53" s="18">
        <f t="shared" si="6"/>
        <v>17129203.240000002</v>
      </c>
      <c r="E53" s="19">
        <f t="shared" si="8"/>
        <v>72.092606228956242</v>
      </c>
    </row>
    <row r="54" spans="1:5" ht="15" customHeight="1" x14ac:dyDescent="0.3">
      <c r="A54" s="17" t="s">
        <v>47</v>
      </c>
      <c r="B54" s="18">
        <f>[3]SCF!C50</f>
        <v>8350000</v>
      </c>
      <c r="C54" s="18">
        <v>3730472.78</v>
      </c>
      <c r="D54" s="18">
        <f t="shared" si="6"/>
        <v>4619527.2200000007</v>
      </c>
      <c r="E54" s="19">
        <f t="shared" si="8"/>
        <v>55.32367928143713</v>
      </c>
    </row>
    <row r="55" spans="1:5" ht="15" customHeight="1" x14ac:dyDescent="0.3">
      <c r="A55" s="17" t="s">
        <v>48</v>
      </c>
      <c r="B55" s="18">
        <f>[3]SCF!C51</f>
        <v>3605400</v>
      </c>
      <c r="C55" s="18">
        <v>1521244.73</v>
      </c>
      <c r="D55" s="18">
        <f t="shared" si="6"/>
        <v>2084155.27</v>
      </c>
      <c r="E55" s="19">
        <f t="shared" si="8"/>
        <v>57.806492206135239</v>
      </c>
    </row>
    <row r="56" spans="1:5" ht="15" customHeight="1" x14ac:dyDescent="0.3">
      <c r="A56" s="17" t="s">
        <v>49</v>
      </c>
      <c r="B56" s="18">
        <f>[3]SCF!C52</f>
        <v>4289200</v>
      </c>
      <c r="C56" s="18">
        <v>1587737.6000000001</v>
      </c>
      <c r="D56" s="18">
        <f t="shared" si="6"/>
        <v>2701462.4</v>
      </c>
      <c r="E56" s="19">
        <f t="shared" si="8"/>
        <v>62.98289657745034</v>
      </c>
    </row>
    <row r="57" spans="1:5" ht="15" customHeight="1" x14ac:dyDescent="0.3">
      <c r="A57" s="17" t="s">
        <v>50</v>
      </c>
      <c r="B57" s="18">
        <f>[3]SCF!C53</f>
        <v>43470000</v>
      </c>
      <c r="C57" s="18">
        <v>16391150.640000001</v>
      </c>
      <c r="D57" s="18">
        <f t="shared" si="6"/>
        <v>27078849.359999999</v>
      </c>
      <c r="E57" s="19">
        <f t="shared" si="8"/>
        <v>62.29318923395445</v>
      </c>
    </row>
    <row r="58" spans="1:5" ht="15" customHeight="1" x14ac:dyDescent="0.3">
      <c r="A58" s="17" t="s">
        <v>51</v>
      </c>
      <c r="B58" s="18">
        <f>[3]SCF!C54</f>
        <v>1870000</v>
      </c>
      <c r="C58" s="18">
        <v>9764.5</v>
      </c>
      <c r="D58" s="18">
        <f t="shared" si="6"/>
        <v>1860235.5</v>
      </c>
      <c r="E58" s="19">
        <f t="shared" si="8"/>
        <v>99.477834224598922</v>
      </c>
    </row>
    <row r="59" spans="1:5" ht="15" customHeight="1" x14ac:dyDescent="0.3">
      <c r="A59" s="17" t="s">
        <v>52</v>
      </c>
      <c r="B59" s="18">
        <f>[3]SCF!C55</f>
        <v>18057500</v>
      </c>
      <c r="C59" s="18">
        <v>6475714.0899999999</v>
      </c>
      <c r="D59" s="18">
        <f t="shared" si="6"/>
        <v>11581785.91</v>
      </c>
      <c r="E59" s="19">
        <f t="shared" si="8"/>
        <v>64.138368600304588</v>
      </c>
    </row>
    <row r="60" spans="1:5" ht="15" customHeight="1" x14ac:dyDescent="0.3">
      <c r="A60" s="17" t="s">
        <v>53</v>
      </c>
      <c r="B60" s="18">
        <f>[3]SCF!C56</f>
        <v>5985000</v>
      </c>
      <c r="C60" s="18">
        <v>2707587.88</v>
      </c>
      <c r="D60" s="18">
        <f t="shared" si="6"/>
        <v>3277412.12</v>
      </c>
      <c r="E60" s="19">
        <f t="shared" si="8"/>
        <v>54.760436424394321</v>
      </c>
    </row>
    <row r="61" spans="1:5" ht="15" customHeight="1" x14ac:dyDescent="0.3">
      <c r="A61" s="17" t="s">
        <v>54</v>
      </c>
      <c r="B61" s="18">
        <f>[3]SCF!C57</f>
        <v>4840000</v>
      </c>
      <c r="C61" s="18">
        <v>1043648.15</v>
      </c>
      <c r="D61" s="18">
        <f t="shared" si="6"/>
        <v>3796351.85</v>
      </c>
      <c r="E61" s="19">
        <f t="shared" si="8"/>
        <v>78.437021694214877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5817360</v>
      </c>
      <c r="C63" s="18">
        <v>1463214.12</v>
      </c>
      <c r="D63" s="18">
        <f t="shared" ref="D63:D67" si="9">C63-B63</f>
        <v>-4354145.88</v>
      </c>
      <c r="E63" s="19">
        <f t="shared" ref="E63:E67" si="10">IFERROR(+D63/B63*100,0)</f>
        <v>-74.847454515450309</v>
      </c>
    </row>
    <row r="64" spans="1:5" x14ac:dyDescent="0.3">
      <c r="A64" s="24" t="s">
        <v>57</v>
      </c>
      <c r="B64" s="18">
        <f>[3]SCF!C61</f>
        <v>20922897</v>
      </c>
      <c r="C64" s="18">
        <v>764131911.24000013</v>
      </c>
      <c r="D64" s="18">
        <f t="shared" si="9"/>
        <v>743209014.24000013</v>
      </c>
      <c r="E64" s="19">
        <f t="shared" si="10"/>
        <v>3552.1324520213434</v>
      </c>
    </row>
    <row r="65" spans="1:5" ht="15" customHeight="1" x14ac:dyDescent="0.3">
      <c r="A65" s="24" t="s">
        <v>58</v>
      </c>
      <c r="B65" s="18">
        <f>[3]SCF!C62</f>
        <v>51100064</v>
      </c>
      <c r="C65" s="18">
        <v>148904468.29000002</v>
      </c>
      <c r="D65" s="18">
        <f t="shared" si="9"/>
        <v>97804404.290000021</v>
      </c>
      <c r="E65" s="19">
        <f t="shared" si="10"/>
        <v>191.39781173268202</v>
      </c>
    </row>
    <row r="66" spans="1:5" ht="15" customHeight="1" x14ac:dyDescent="0.3">
      <c r="A66" s="24" t="s">
        <v>59</v>
      </c>
      <c r="B66" s="18">
        <f>[3]SCF!C63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[3]SCF!C64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77840321</v>
      </c>
      <c r="C68" s="31">
        <v>914499593.6500001</v>
      </c>
      <c r="D68" s="31">
        <f t="shared" ref="D68" si="11">+C68-B68</f>
        <v>836659272.6500001</v>
      </c>
      <c r="E68" s="32">
        <f t="shared" ref="E68" si="12">+D68/B68*100</f>
        <v>1074.8404707246775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133645795</v>
      </c>
      <c r="C70" s="15">
        <v>31114569.720000003</v>
      </c>
      <c r="D70" s="15">
        <f t="shared" ref="D70:D82" si="13">+C70-B70</f>
        <v>-102531225.28</v>
      </c>
      <c r="E70" s="16">
        <f t="shared" ref="E70:E82" si="14">+D70/B70*100</f>
        <v>-76.718631723504657</v>
      </c>
    </row>
    <row r="71" spans="1:5" ht="15" customHeight="1" x14ac:dyDescent="0.3">
      <c r="A71" s="17" t="s">
        <v>14</v>
      </c>
      <c r="B71" s="18">
        <f>[3]SCF!C68</f>
        <v>133645795</v>
      </c>
      <c r="C71" s="18">
        <v>25045457.649999999</v>
      </c>
      <c r="D71" s="18">
        <f t="shared" si="13"/>
        <v>-108600337.34999999</v>
      </c>
      <c r="E71" s="19">
        <f t="shared" ref="E71:E81" si="15">IFERROR(+D71/B71*100,0)</f>
        <v>-81.259823662989177</v>
      </c>
    </row>
    <row r="72" spans="1:5" ht="15" customHeight="1" x14ac:dyDescent="0.3">
      <c r="A72" s="17" t="s">
        <v>15</v>
      </c>
      <c r="B72" s="18">
        <f>[3]SCF!C69</f>
        <v>0</v>
      </c>
      <c r="C72" s="18">
        <v>230712.66</v>
      </c>
      <c r="D72" s="18">
        <f t="shared" si="13"/>
        <v>230712.66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[3]SCF!C70</f>
        <v>0</v>
      </c>
      <c r="C73" s="18">
        <v>5152.12</v>
      </c>
      <c r="D73" s="18">
        <f t="shared" si="13"/>
        <v>5152.12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6836.1</v>
      </c>
      <c r="D74" s="18">
        <f t="shared" si="13"/>
        <v>6836.1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0</v>
      </c>
      <c r="C75" s="18">
        <v>5826411.1900000004</v>
      </c>
      <c r="D75" s="18">
        <f t="shared" si="13"/>
        <v>5826411.1900000004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0</v>
      </c>
      <c r="C77" s="18">
        <v>773653.77</v>
      </c>
      <c r="D77" s="18">
        <f t="shared" ref="D77:D81" si="16">C77-B77</f>
        <v>773653.77</v>
      </c>
      <c r="E77" s="19">
        <f t="shared" si="15"/>
        <v>0</v>
      </c>
    </row>
    <row r="78" spans="1:5" x14ac:dyDescent="0.3">
      <c r="A78" s="24" t="s">
        <v>66</v>
      </c>
      <c r="B78" s="18">
        <f>[3]SCF!C75</f>
        <v>313094629</v>
      </c>
      <c r="C78" s="18">
        <v>4227847.8</v>
      </c>
      <c r="D78" s="18">
        <f t="shared" si="16"/>
        <v>-308866781.19999999</v>
      </c>
      <c r="E78" s="19">
        <f t="shared" si="15"/>
        <v>-98.649658151753215</v>
      </c>
    </row>
    <row r="79" spans="1:5" ht="15" customHeight="1" x14ac:dyDescent="0.3">
      <c r="A79" s="24" t="s">
        <v>67</v>
      </c>
      <c r="B79" s="18">
        <f>[3]SCF!C76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[3]SCF!C77</f>
        <v>0</v>
      </c>
      <c r="C80" s="18">
        <v>3342074.33</v>
      </c>
      <c r="D80" s="18">
        <f t="shared" si="16"/>
        <v>3342074.33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1165412648.8400002</v>
      </c>
      <c r="D81" s="18">
        <f t="shared" si="16"/>
        <v>1165412648.8400002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446740424</v>
      </c>
      <c r="C82" s="31">
        <v>1204870794.46</v>
      </c>
      <c r="D82" s="31">
        <f t="shared" si="13"/>
        <v>758130370.46000004</v>
      </c>
      <c r="E82" s="32">
        <f t="shared" si="14"/>
        <v>169.70265723255883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13452622.459999999</v>
      </c>
      <c r="D84" s="18">
        <f t="shared" ref="D84:D88" si="17">+C84-B84</f>
        <v>13452622.459999999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427999322</v>
      </c>
      <c r="C85" s="18">
        <v>74088001.550000012</v>
      </c>
      <c r="D85" s="18">
        <f t="shared" si="17"/>
        <v>-353911320.44999999</v>
      </c>
      <c r="E85" s="19">
        <f t="shared" si="18"/>
        <v>-82.689691842549223</v>
      </c>
    </row>
    <row r="86" spans="1:5" ht="15" customHeight="1" x14ac:dyDescent="0.3">
      <c r="A86" s="24" t="s">
        <v>74</v>
      </c>
      <c r="B86" s="18">
        <f>[3]SCF!C83</f>
        <v>96308640</v>
      </c>
      <c r="C86" s="18">
        <v>16604232.859999999</v>
      </c>
      <c r="D86" s="18">
        <f t="shared" si="17"/>
        <v>-79704407.140000001</v>
      </c>
      <c r="E86" s="19">
        <f t="shared" si="18"/>
        <v>-82.759352784963014</v>
      </c>
    </row>
    <row r="87" spans="1:5" ht="15" customHeight="1" x14ac:dyDescent="0.3">
      <c r="A87" s="30" t="s">
        <v>75</v>
      </c>
      <c r="B87" s="33">
        <f>+B84+B85+B86</f>
        <v>524307962</v>
      </c>
      <c r="C87" s="31">
        <v>104144856.87</v>
      </c>
      <c r="D87" s="31">
        <f t="shared" si="17"/>
        <v>-420163105.13</v>
      </c>
      <c r="E87" s="32">
        <f>+D87/B87*100</f>
        <v>-80.136701248492585</v>
      </c>
    </row>
    <row r="88" spans="1:5" ht="18" customHeight="1" x14ac:dyDescent="0.3">
      <c r="A88" s="25" t="s">
        <v>76</v>
      </c>
      <c r="B88" s="27">
        <f>+B45+B46+B68+B82+B87</f>
        <v>4602164905</v>
      </c>
      <c r="C88" s="27">
        <v>3886987870.27</v>
      </c>
      <c r="D88" s="27">
        <f t="shared" si="17"/>
        <v>-715177034.73000002</v>
      </c>
      <c r="E88" s="28">
        <f>+D88/B88*100</f>
        <v>-15.54001322188606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0</v>
      </c>
      <c r="C91" s="18">
        <v>45253353.559999995</v>
      </c>
      <c r="D91" s="18">
        <f t="shared" ref="D91:D98" si="19">+C91-B91</f>
        <v>45253353.559999995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[3]SCF!C89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24000000</v>
      </c>
      <c r="C93" s="18">
        <v>12000000</v>
      </c>
      <c r="D93" s="18">
        <f t="shared" si="19"/>
        <v>-12000000</v>
      </c>
      <c r="E93" s="19">
        <f t="shared" si="20"/>
        <v>-50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10592</v>
      </c>
      <c r="D97" s="18">
        <f t="shared" si="19"/>
        <v>10592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24000000</v>
      </c>
      <c r="C98" s="31">
        <v>57263945.559999995</v>
      </c>
      <c r="D98" s="31">
        <f t="shared" si="19"/>
        <v>33263945.559999995</v>
      </c>
      <c r="E98" s="32">
        <f t="shared" ref="E98" si="21">+D98/B98*100</f>
        <v>138.59977316666664</v>
      </c>
    </row>
    <row r="99" spans="1:5" ht="15" customHeight="1" x14ac:dyDescent="0.3">
      <c r="A99" s="34" t="s">
        <v>86</v>
      </c>
      <c r="B99" s="35">
        <f>+B42-B88-B98</f>
        <v>73332572</v>
      </c>
      <c r="C99" s="36">
        <v>-4352221.8700004146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313066905</v>
      </c>
      <c r="C100" s="18">
        <v>306786006.49000001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386399477</v>
      </c>
      <c r="C101" s="36">
        <v>302433784.61999959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CENECO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10370010095.99</v>
      </c>
      <c r="C16" s="15">
        <v>5494542126.8999987</v>
      </c>
      <c r="D16" s="15">
        <f>+C16-B16</f>
        <v>-4875467969.0900011</v>
      </c>
      <c r="E16" s="16">
        <f t="shared" ref="E16:E42" si="0">+D16/B16*100</f>
        <v>-47.015074469168603</v>
      </c>
    </row>
    <row r="17" spans="1:5" ht="15" customHeight="1" x14ac:dyDescent="0.3">
      <c r="A17" s="17" t="s">
        <v>11</v>
      </c>
      <c r="B17" s="18">
        <f>[4]SCF!C13</f>
        <v>9910460508</v>
      </c>
      <c r="C17" s="18">
        <v>5271535180.3599997</v>
      </c>
      <c r="D17" s="18">
        <f t="shared" ref="D17:D42" si="1">+C17-B17</f>
        <v>-4638925327.6400003</v>
      </c>
      <c r="E17" s="19">
        <f t="shared" ref="E17:E18" si="2">IFERROR(+D17/B17*100,0)</f>
        <v>-46.808373071012497</v>
      </c>
    </row>
    <row r="18" spans="1:5" ht="15" customHeight="1" x14ac:dyDescent="0.3">
      <c r="A18" s="17" t="s">
        <v>12</v>
      </c>
      <c r="B18" s="18">
        <f>[4]SCF!C14</f>
        <v>141695419</v>
      </c>
      <c r="C18" s="18">
        <v>66861677.369999997</v>
      </c>
      <c r="D18" s="18">
        <f t="shared" si="1"/>
        <v>-74833741.629999995</v>
      </c>
      <c r="E18" s="19">
        <f t="shared" si="2"/>
        <v>-52.813098798910353</v>
      </c>
    </row>
    <row r="19" spans="1:5" ht="15" customHeight="1" x14ac:dyDescent="0.3">
      <c r="A19" s="20" t="s">
        <v>13</v>
      </c>
      <c r="B19" s="15">
        <f>[4]SCF!C15</f>
        <v>276963365.99000001</v>
      </c>
      <c r="C19" s="21">
        <v>101518827.29000001</v>
      </c>
      <c r="D19" s="21">
        <f t="shared" si="1"/>
        <v>-175444538.69999999</v>
      </c>
      <c r="E19" s="22">
        <f t="shared" si="0"/>
        <v>-63.345756242121411</v>
      </c>
    </row>
    <row r="20" spans="1:5" ht="15" customHeight="1" x14ac:dyDescent="0.3">
      <c r="A20" s="23" t="s">
        <v>14</v>
      </c>
      <c r="B20" s="18">
        <f>[4]SCF!C16</f>
        <v>221645278.97999999</v>
      </c>
      <c r="C20" s="18">
        <v>81887194.25</v>
      </c>
      <c r="D20" s="18">
        <f t="shared" si="1"/>
        <v>-139758084.72999999</v>
      </c>
      <c r="E20" s="19">
        <f t="shared" ref="E20:E28" si="3">IFERROR(+D20/B20*100,0)</f>
        <v>-63.054843925915947</v>
      </c>
    </row>
    <row r="21" spans="1:5" ht="15" customHeight="1" x14ac:dyDescent="0.3">
      <c r="A21" s="23" t="s">
        <v>15</v>
      </c>
      <c r="B21" s="18">
        <f>[4]SCF!C17</f>
        <v>2113275.23</v>
      </c>
      <c r="C21" s="18">
        <v>748566.66</v>
      </c>
      <c r="D21" s="18">
        <f t="shared" si="1"/>
        <v>-1364708.5699999998</v>
      </c>
      <c r="E21" s="19">
        <f t="shared" si="3"/>
        <v>-64.577890784249618</v>
      </c>
    </row>
    <row r="22" spans="1:5" ht="15" customHeight="1" x14ac:dyDescent="0.3">
      <c r="A22" s="23" t="s">
        <v>16</v>
      </c>
      <c r="B22" s="18">
        <f>[4]SCF!C18</f>
        <v>0</v>
      </c>
      <c r="C22" s="18">
        <v>1639.0900000000001</v>
      </c>
      <c r="D22" s="18">
        <f t="shared" si="1"/>
        <v>1639.0900000000001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41156.780000000006</v>
      </c>
      <c r="D23" s="18">
        <f t="shared" si="1"/>
        <v>41156.780000000006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53204811.780000001</v>
      </c>
      <c r="C24" s="18">
        <v>18840270.510000002</v>
      </c>
      <c r="D24" s="18">
        <f t="shared" si="1"/>
        <v>-34364541.269999996</v>
      </c>
      <c r="E24" s="19">
        <f t="shared" si="3"/>
        <v>-64.589160491904664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0</v>
      </c>
      <c r="C26" s="18">
        <v>3125971.44</v>
      </c>
      <c r="D26" s="18">
        <f t="shared" si="1"/>
        <v>3125971.44</v>
      </c>
      <c r="E26" s="19">
        <f t="shared" si="3"/>
        <v>0</v>
      </c>
    </row>
    <row r="27" spans="1:5" ht="15" customHeight="1" x14ac:dyDescent="0.3">
      <c r="A27" s="17" t="s">
        <v>21</v>
      </c>
      <c r="B27" s="18">
        <f>[4]SCF!C23</f>
        <v>24620835</v>
      </c>
      <c r="C27" s="18">
        <v>39954223.610000007</v>
      </c>
      <c r="D27" s="18">
        <f t="shared" si="1"/>
        <v>15333388.610000007</v>
      </c>
      <c r="E27" s="19">
        <f t="shared" si="3"/>
        <v>62.278101494120762</v>
      </c>
    </row>
    <row r="28" spans="1:5" ht="15" customHeight="1" x14ac:dyDescent="0.3">
      <c r="A28" s="17" t="s">
        <v>22</v>
      </c>
      <c r="B28" s="18">
        <f>[4]SCF!C24</f>
        <v>16269968</v>
      </c>
      <c r="C28" s="18">
        <v>11546246.829999998</v>
      </c>
      <c r="D28" s="18">
        <f t="shared" si="1"/>
        <v>-4723721.1700000018</v>
      </c>
      <c r="E28" s="19">
        <f t="shared" si="3"/>
        <v>-29.033377140016515</v>
      </c>
    </row>
    <row r="29" spans="1:5" ht="15" customHeight="1" x14ac:dyDescent="0.3">
      <c r="A29" s="14" t="s">
        <v>23</v>
      </c>
      <c r="B29" s="15">
        <f>[4]SCF!C25</f>
        <v>31696422.010000002</v>
      </c>
      <c r="C29" s="15">
        <v>32396627.890000001</v>
      </c>
      <c r="D29" s="15">
        <f t="shared" si="1"/>
        <v>700205.87999999896</v>
      </c>
      <c r="E29" s="16">
        <f t="shared" si="0"/>
        <v>2.2091006984292703</v>
      </c>
    </row>
    <row r="30" spans="1:5" ht="15" customHeight="1" x14ac:dyDescent="0.3">
      <c r="A30" s="17" t="s">
        <v>24</v>
      </c>
      <c r="B30" s="18">
        <f>[4]SCF!C26</f>
        <v>830912.42</v>
      </c>
      <c r="C30" s="18">
        <v>1299507.3599999999</v>
      </c>
      <c r="D30" s="18">
        <f t="shared" si="1"/>
        <v>468594.93999999983</v>
      </c>
      <c r="E30" s="19">
        <f t="shared" ref="E30:E32" si="4">IFERROR(+D30/B30*100,0)</f>
        <v>56.395226346478225</v>
      </c>
    </row>
    <row r="31" spans="1:5" ht="15" customHeight="1" x14ac:dyDescent="0.3">
      <c r="A31" s="17" t="s">
        <v>25</v>
      </c>
      <c r="B31" s="18">
        <f>[4]SCF!C27</f>
        <v>4878409.79</v>
      </c>
      <c r="C31" s="18">
        <v>3554102.6100000003</v>
      </c>
      <c r="D31" s="18">
        <f t="shared" si="1"/>
        <v>-1324307.1799999997</v>
      </c>
      <c r="E31" s="19">
        <f t="shared" si="4"/>
        <v>-27.146288176008266</v>
      </c>
    </row>
    <row r="32" spans="1:5" x14ac:dyDescent="0.3">
      <c r="A32" s="17" t="s">
        <v>26</v>
      </c>
      <c r="B32" s="18">
        <f>[4]SCF!C28</f>
        <v>25987099.800000001</v>
      </c>
      <c r="C32" s="18">
        <v>27543017.920000002</v>
      </c>
      <c r="D32" s="18">
        <f t="shared" si="1"/>
        <v>1555918.120000001</v>
      </c>
      <c r="E32" s="19">
        <f t="shared" si="4"/>
        <v>5.9872711151861626</v>
      </c>
    </row>
    <row r="33" spans="1:5" x14ac:dyDescent="0.3">
      <c r="A33" s="14" t="s">
        <v>27</v>
      </c>
      <c r="B33" s="15">
        <f>[4]SCF!C29</f>
        <v>311891607</v>
      </c>
      <c r="C33" s="15">
        <v>109864083</v>
      </c>
      <c r="D33" s="15">
        <f t="shared" si="1"/>
        <v>-202027524</v>
      </c>
      <c r="E33" s="16">
        <f t="shared" si="0"/>
        <v>-64.774915215977586</v>
      </c>
    </row>
    <row r="34" spans="1:5" ht="15" customHeight="1" x14ac:dyDescent="0.3">
      <c r="A34" s="17" t="s">
        <v>28</v>
      </c>
      <c r="B34" s="18">
        <f>[4]SCF!C30</f>
        <v>311891607</v>
      </c>
      <c r="C34" s="18">
        <v>0</v>
      </c>
      <c r="D34" s="18">
        <f t="shared" si="1"/>
        <v>-311891607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[4]SCF!C31</f>
        <v>0</v>
      </c>
      <c r="C35" s="18">
        <v>109864083</v>
      </c>
      <c r="D35" s="18">
        <f t="shared" si="1"/>
        <v>109864083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17463101</v>
      </c>
      <c r="C38" s="18">
        <v>0</v>
      </c>
      <c r="D38" s="18">
        <f t="shared" si="1"/>
        <v>-17463101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119982590.41999999</v>
      </c>
      <c r="D40" s="18">
        <f t="shared" si="1"/>
        <v>119982590.41999999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19045179.120000005</v>
      </c>
      <c r="D41" s="18">
        <f t="shared" si="1"/>
        <v>19045179.120000005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10731061226</v>
      </c>
      <c r="C42" s="27">
        <v>5775830607.329999</v>
      </c>
      <c r="D42" s="27">
        <f t="shared" si="1"/>
        <v>-4955230618.670001</v>
      </c>
      <c r="E42" s="28">
        <f t="shared" si="0"/>
        <v>-46.176519864261941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9471517300</v>
      </c>
      <c r="C45" s="18">
        <v>4869780681.1800003</v>
      </c>
      <c r="D45" s="18">
        <f>C45-B45</f>
        <v>-4601736618.8199997</v>
      </c>
      <c r="E45" s="19">
        <f>IFERROR(+D45/B45*100,0)</f>
        <v>-48.584999351898979</v>
      </c>
    </row>
    <row r="46" spans="1:5" ht="15" customHeight="1" x14ac:dyDescent="0.3">
      <c r="A46" s="14" t="s">
        <v>39</v>
      </c>
      <c r="B46" s="15">
        <f>[4]SCF!C42</f>
        <v>583913090</v>
      </c>
      <c r="C46" s="15">
        <v>269055859.54000002</v>
      </c>
      <c r="D46" s="15">
        <f t="shared" ref="D46:D61" si="6">+B46-C46</f>
        <v>314857230.45999998</v>
      </c>
      <c r="E46" s="16">
        <f t="shared" ref="E46" si="7">+D46/B46*100</f>
        <v>53.921933906294171</v>
      </c>
    </row>
    <row r="47" spans="1:5" ht="15" customHeight="1" x14ac:dyDescent="0.3">
      <c r="A47" s="17" t="s">
        <v>40</v>
      </c>
      <c r="B47" s="18">
        <f>[4]SCF!C43</f>
        <v>226552665</v>
      </c>
      <c r="C47" s="18">
        <v>131683645.38</v>
      </c>
      <c r="D47" s="18">
        <f t="shared" si="6"/>
        <v>94869019.620000005</v>
      </c>
      <c r="E47" s="19">
        <f t="shared" ref="E47:E61" si="8">IFERROR(+D47/B47*100,0)</f>
        <v>41.875040234022407</v>
      </c>
    </row>
    <row r="48" spans="1:5" ht="15" customHeight="1" x14ac:dyDescent="0.3">
      <c r="A48" s="17" t="s">
        <v>41</v>
      </c>
      <c r="B48" s="18">
        <f>[4]SCF!C44</f>
        <v>15627000</v>
      </c>
      <c r="C48" s="18">
        <v>9937499.2199999988</v>
      </c>
      <c r="D48" s="18">
        <f t="shared" si="6"/>
        <v>5689500.7800000012</v>
      </c>
      <c r="E48" s="19">
        <f t="shared" si="8"/>
        <v>36.408144749472079</v>
      </c>
    </row>
    <row r="49" spans="1:5" ht="15" customHeight="1" x14ac:dyDescent="0.3">
      <c r="A49" s="17" t="s">
        <v>42</v>
      </c>
      <c r="B49" s="18">
        <f>[4]SCF!C45</f>
        <v>73294410</v>
      </c>
      <c r="C49" s="18">
        <v>41314552.460000008</v>
      </c>
      <c r="D49" s="18">
        <f t="shared" si="6"/>
        <v>31979857.539999992</v>
      </c>
      <c r="E49" s="19">
        <f t="shared" si="8"/>
        <v>43.632055350469415</v>
      </c>
    </row>
    <row r="50" spans="1:5" ht="15" customHeight="1" x14ac:dyDescent="0.3">
      <c r="A50" s="17" t="s">
        <v>43</v>
      </c>
      <c r="B50" s="18">
        <f>[4]SCF!C46</f>
        <v>5412192</v>
      </c>
      <c r="C50" s="18">
        <v>3647265.36</v>
      </c>
      <c r="D50" s="18">
        <f t="shared" si="6"/>
        <v>1764926.6400000001</v>
      </c>
      <c r="E50" s="19">
        <f t="shared" si="8"/>
        <v>32.610200081593561</v>
      </c>
    </row>
    <row r="51" spans="1:5" ht="15" customHeight="1" x14ac:dyDescent="0.3">
      <c r="A51" s="17" t="s">
        <v>44</v>
      </c>
      <c r="B51" s="18">
        <f>[4]SCF!C47</f>
        <v>9643344</v>
      </c>
      <c r="C51" s="18">
        <v>3287377.2800000003</v>
      </c>
      <c r="D51" s="18">
        <f t="shared" si="6"/>
        <v>6355966.7199999997</v>
      </c>
      <c r="E51" s="19">
        <f t="shared" si="8"/>
        <v>65.910401205225071</v>
      </c>
    </row>
    <row r="52" spans="1:5" x14ac:dyDescent="0.3">
      <c r="A52" s="17" t="s">
        <v>45</v>
      </c>
      <c r="B52" s="18">
        <f>[4]SCF!C48</f>
        <v>2384000</v>
      </c>
      <c r="C52" s="18">
        <v>713558.01</v>
      </c>
      <c r="D52" s="18">
        <f t="shared" si="6"/>
        <v>1670441.99</v>
      </c>
      <c r="E52" s="19">
        <f t="shared" si="8"/>
        <v>70.068875419463083</v>
      </c>
    </row>
    <row r="53" spans="1:5" ht="15" customHeight="1" x14ac:dyDescent="0.3">
      <c r="A53" s="17" t="s">
        <v>46</v>
      </c>
      <c r="B53" s="18">
        <f>[4]SCF!C49</f>
        <v>31852080</v>
      </c>
      <c r="C53" s="18">
        <v>6737005.0899999999</v>
      </c>
      <c r="D53" s="18">
        <f t="shared" si="6"/>
        <v>25115074.91</v>
      </c>
      <c r="E53" s="19">
        <f t="shared" si="8"/>
        <v>78.849089007688036</v>
      </c>
    </row>
    <row r="54" spans="1:5" ht="15" customHeight="1" x14ac:dyDescent="0.3">
      <c r="A54" s="17" t="s">
        <v>47</v>
      </c>
      <c r="B54" s="18">
        <f>[4]SCF!C50</f>
        <v>133652339</v>
      </c>
      <c r="C54" s="18">
        <v>38402489.870000005</v>
      </c>
      <c r="D54" s="18">
        <f t="shared" si="6"/>
        <v>95249849.129999995</v>
      </c>
      <c r="E54" s="19">
        <f t="shared" si="8"/>
        <v>71.266877813488918</v>
      </c>
    </row>
    <row r="55" spans="1:5" ht="15" customHeight="1" x14ac:dyDescent="0.3">
      <c r="A55" s="17" t="s">
        <v>48</v>
      </c>
      <c r="B55" s="18">
        <f>[4]SCF!C51</f>
        <v>2688000</v>
      </c>
      <c r="C55" s="18">
        <v>1388984.46</v>
      </c>
      <c r="D55" s="18">
        <f t="shared" si="6"/>
        <v>1299015.54</v>
      </c>
      <c r="E55" s="19">
        <f t="shared" si="8"/>
        <v>48.326470982142858</v>
      </c>
    </row>
    <row r="56" spans="1:5" ht="15" customHeight="1" x14ac:dyDescent="0.3">
      <c r="A56" s="17" t="s">
        <v>49</v>
      </c>
      <c r="B56" s="18">
        <f>[4]SCF!C52</f>
        <v>3318000</v>
      </c>
      <c r="C56" s="18">
        <v>1277770.1599999999</v>
      </c>
      <c r="D56" s="18">
        <f t="shared" si="6"/>
        <v>2040229.84</v>
      </c>
      <c r="E56" s="19">
        <f t="shared" si="8"/>
        <v>61.489748040988545</v>
      </c>
    </row>
    <row r="57" spans="1:5" ht="15" customHeight="1" x14ac:dyDescent="0.3">
      <c r="A57" s="17" t="s">
        <v>50</v>
      </c>
      <c r="B57" s="18">
        <f>[4]SCF!C53</f>
        <v>39726768</v>
      </c>
      <c r="C57" s="18">
        <v>19917003.119999997</v>
      </c>
      <c r="D57" s="18">
        <f t="shared" si="6"/>
        <v>19809764.880000003</v>
      </c>
      <c r="E57" s="19">
        <f t="shared" si="8"/>
        <v>49.865030248622297</v>
      </c>
    </row>
    <row r="58" spans="1:5" ht="15" customHeight="1" x14ac:dyDescent="0.3">
      <c r="A58" s="17" t="s">
        <v>51</v>
      </c>
      <c r="B58" s="18">
        <f>[4]SCF!C54</f>
        <v>4940000</v>
      </c>
      <c r="C58" s="18">
        <v>3236717.08</v>
      </c>
      <c r="D58" s="18">
        <f t="shared" si="6"/>
        <v>1703282.92</v>
      </c>
      <c r="E58" s="19">
        <f t="shared" si="8"/>
        <v>34.479411336032392</v>
      </c>
    </row>
    <row r="59" spans="1:5" ht="15" customHeight="1" x14ac:dyDescent="0.3">
      <c r="A59" s="17" t="s">
        <v>52</v>
      </c>
      <c r="B59" s="18">
        <f>[4]SCF!C55</f>
        <v>16721000</v>
      </c>
      <c r="C59" s="18">
        <v>3369568.3200000003</v>
      </c>
      <c r="D59" s="18">
        <f t="shared" si="6"/>
        <v>13351431.68</v>
      </c>
      <c r="E59" s="19">
        <f t="shared" si="8"/>
        <v>79.848284671969381</v>
      </c>
    </row>
    <row r="60" spans="1:5" ht="15" customHeight="1" x14ac:dyDescent="0.3">
      <c r="A60" s="17" t="s">
        <v>53</v>
      </c>
      <c r="B60" s="18">
        <f>[4]SCF!C56</f>
        <v>7199992</v>
      </c>
      <c r="C60" s="18">
        <v>1589939.0899999999</v>
      </c>
      <c r="D60" s="18">
        <f t="shared" si="6"/>
        <v>5610052.9100000001</v>
      </c>
      <c r="E60" s="19">
        <f t="shared" si="8"/>
        <v>77.917488102764565</v>
      </c>
    </row>
    <row r="61" spans="1:5" ht="15" customHeight="1" x14ac:dyDescent="0.3">
      <c r="A61" s="17" t="s">
        <v>54</v>
      </c>
      <c r="B61" s="18">
        <f>[4]SCF!C57</f>
        <v>10901300</v>
      </c>
      <c r="C61" s="18">
        <v>2552484.64</v>
      </c>
      <c r="D61" s="18">
        <f t="shared" si="6"/>
        <v>8348815.3599999994</v>
      </c>
      <c r="E61" s="19">
        <f t="shared" si="8"/>
        <v>76.585502279544642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10876391</v>
      </c>
      <c r="C63" s="18">
        <v>5438198</v>
      </c>
      <c r="D63" s="18">
        <f t="shared" ref="D63:D67" si="9">C63-B63</f>
        <v>-5438193</v>
      </c>
      <c r="E63" s="19">
        <f t="shared" ref="E63:E67" si="10">IFERROR(+D63/B63*100,0)</f>
        <v>-49.999977014434293</v>
      </c>
    </row>
    <row r="64" spans="1:5" x14ac:dyDescent="0.3">
      <c r="A64" s="24" t="s">
        <v>57</v>
      </c>
      <c r="B64" s="18">
        <f>[4]SCF!C61</f>
        <v>39747124</v>
      </c>
      <c r="C64" s="18">
        <v>283815580.88</v>
      </c>
      <c r="D64" s="18">
        <f t="shared" si="9"/>
        <v>244068456.88</v>
      </c>
      <c r="E64" s="19">
        <f t="shared" si="10"/>
        <v>614.05312464871668</v>
      </c>
    </row>
    <row r="65" spans="1:5" ht="15" customHeight="1" x14ac:dyDescent="0.3">
      <c r="A65" s="24" t="s">
        <v>58</v>
      </c>
      <c r="B65" s="18">
        <f>[4]SCF!C62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50623515</v>
      </c>
      <c r="C68" s="31">
        <v>289253778.88</v>
      </c>
      <c r="D68" s="31">
        <f t="shared" ref="D68" si="11">+C68-B68</f>
        <v>238630263.88</v>
      </c>
      <c r="E68" s="32">
        <f t="shared" ref="E68" si="12">+D68/B68*100</f>
        <v>471.38224969166993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276963366</v>
      </c>
      <c r="C70" s="15">
        <v>97809102.959999993</v>
      </c>
      <c r="D70" s="15">
        <f t="shared" ref="D70:D82" si="13">+C70-B70</f>
        <v>-179154263.04000002</v>
      </c>
      <c r="E70" s="16">
        <f t="shared" ref="E70:E82" si="14">+D70/B70*100</f>
        <v>-64.68518404704831</v>
      </c>
    </row>
    <row r="71" spans="1:5" ht="15" customHeight="1" x14ac:dyDescent="0.3">
      <c r="A71" s="17" t="s">
        <v>14</v>
      </c>
      <c r="B71" s="18">
        <f>[4]SCF!C68</f>
        <v>221645279</v>
      </c>
      <c r="C71" s="18">
        <v>78337420.109999999</v>
      </c>
      <c r="D71" s="18">
        <f t="shared" si="13"/>
        <v>-143307858.88999999</v>
      </c>
      <c r="E71" s="19">
        <f t="shared" ref="E71:E81" si="15">IFERROR(+D71/B71*100,0)</f>
        <v>-64.656400324231583</v>
      </c>
    </row>
    <row r="72" spans="1:5" ht="15" customHeight="1" x14ac:dyDescent="0.3">
      <c r="A72" s="17" t="s">
        <v>15</v>
      </c>
      <c r="B72" s="18">
        <f>[4]SCF!C69</f>
        <v>2113275</v>
      </c>
      <c r="C72" s="18">
        <v>742364.48</v>
      </c>
      <c r="D72" s="18">
        <f t="shared" si="13"/>
        <v>-1370910.52</v>
      </c>
      <c r="E72" s="19">
        <f t="shared" si="15"/>
        <v>-64.871373578923709</v>
      </c>
    </row>
    <row r="73" spans="1:5" ht="15" customHeight="1" x14ac:dyDescent="0.3">
      <c r="A73" s="17" t="s">
        <v>16</v>
      </c>
      <c r="B73" s="18">
        <f>[4]SCF!C70</f>
        <v>0</v>
      </c>
      <c r="C73" s="18">
        <v>1728.94</v>
      </c>
      <c r="D73" s="18">
        <f t="shared" si="13"/>
        <v>1728.94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44421.02</v>
      </c>
      <c r="D74" s="18">
        <f t="shared" si="13"/>
        <v>44421.02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53204812</v>
      </c>
      <c r="C75" s="18">
        <v>18683168.41</v>
      </c>
      <c r="D75" s="18">
        <f t="shared" si="13"/>
        <v>-34521643.590000004</v>
      </c>
      <c r="E75" s="19">
        <f t="shared" si="15"/>
        <v>-64.88443862934804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0</v>
      </c>
      <c r="C77" s="18">
        <v>5826375.9399999995</v>
      </c>
      <c r="D77" s="18">
        <f t="shared" ref="D77:D81" si="16">C77-B77</f>
        <v>5826375.9399999995</v>
      </c>
      <c r="E77" s="19">
        <f t="shared" si="15"/>
        <v>0</v>
      </c>
    </row>
    <row r="78" spans="1:5" x14ac:dyDescent="0.3">
      <c r="A78" s="24" t="s">
        <v>66</v>
      </c>
      <c r="B78" s="18">
        <f>[4]SCF!C75</f>
        <v>24620835</v>
      </c>
      <c r="C78" s="18">
        <v>14490122.640000001</v>
      </c>
      <c r="D78" s="18">
        <f t="shared" si="16"/>
        <v>-10130712.359999999</v>
      </c>
      <c r="E78" s="19">
        <f t="shared" si="15"/>
        <v>-41.146908136949861</v>
      </c>
    </row>
    <row r="79" spans="1:5" ht="15" customHeight="1" x14ac:dyDescent="0.3">
      <c r="A79" s="24" t="s">
        <v>67</v>
      </c>
      <c r="B79" s="18">
        <f>[4]SCF!C76</f>
        <v>16269968</v>
      </c>
      <c r="C79" s="18">
        <v>5534262.54</v>
      </c>
      <c r="D79" s="18">
        <f t="shared" si="16"/>
        <v>-10735705.460000001</v>
      </c>
      <c r="E79" s="19">
        <f t="shared" si="15"/>
        <v>-65.984797634512873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5446597</v>
      </c>
      <c r="C81" s="18">
        <v>1402693.9300000002</v>
      </c>
      <c r="D81" s="18">
        <f t="shared" si="16"/>
        <v>-4043903.07</v>
      </c>
      <c r="E81" s="19">
        <f t="shared" si="15"/>
        <v>-74.246416064930074</v>
      </c>
    </row>
    <row r="82" spans="1:5" ht="15" customHeight="1" x14ac:dyDescent="0.3">
      <c r="A82" s="30" t="s">
        <v>70</v>
      </c>
      <c r="B82" s="15">
        <f>+B70+B77+B78+B79+B80+B81</f>
        <v>323300766</v>
      </c>
      <c r="C82" s="31">
        <v>125062558.01000001</v>
      </c>
      <c r="D82" s="31">
        <f t="shared" si="13"/>
        <v>-198238207.99000001</v>
      </c>
      <c r="E82" s="32">
        <f t="shared" si="14"/>
        <v>-61.31696204827427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17463101</v>
      </c>
      <c r="C84" s="18">
        <v>2339982</v>
      </c>
      <c r="D84" s="18">
        <f t="shared" ref="D84:D88" si="17">+C84-B84</f>
        <v>-15123119</v>
      </c>
      <c r="E84" s="19">
        <f t="shared" ref="E84:E86" si="18">IFERROR(+D84/B84*100,0)</f>
        <v>-86.600421082143427</v>
      </c>
    </row>
    <row r="85" spans="1:5" ht="15" customHeight="1" x14ac:dyDescent="0.3">
      <c r="A85" s="24" t="s">
        <v>73</v>
      </c>
      <c r="B85" s="18">
        <f>[4]SCF!C82</f>
        <v>278832494</v>
      </c>
      <c r="C85" s="18">
        <v>65210541.010000005</v>
      </c>
      <c r="D85" s="18">
        <f t="shared" si="17"/>
        <v>-213621952.99000001</v>
      </c>
      <c r="E85" s="19">
        <f t="shared" si="18"/>
        <v>-76.613005150683762</v>
      </c>
    </row>
    <row r="86" spans="1:5" ht="15" customHeight="1" x14ac:dyDescent="0.3">
      <c r="A86" s="24" t="s">
        <v>74</v>
      </c>
      <c r="B86" s="18">
        <f>[4]SCF!C83</f>
        <v>104206663</v>
      </c>
      <c r="C86" s="18">
        <v>30924555.100000001</v>
      </c>
      <c r="D86" s="18">
        <f t="shared" si="17"/>
        <v>-73282107.900000006</v>
      </c>
      <c r="E86" s="19">
        <f t="shared" si="18"/>
        <v>-70.323821711861171</v>
      </c>
    </row>
    <row r="87" spans="1:5" ht="15" customHeight="1" x14ac:dyDescent="0.3">
      <c r="A87" s="30" t="s">
        <v>75</v>
      </c>
      <c r="B87" s="33">
        <f>+B84+B85+B86</f>
        <v>400502258</v>
      </c>
      <c r="C87" s="31">
        <v>98475078.110000014</v>
      </c>
      <c r="D87" s="31">
        <f t="shared" si="17"/>
        <v>-302027179.88999999</v>
      </c>
      <c r="E87" s="32">
        <f>+D87/B87*100</f>
        <v>-75.412104140995879</v>
      </c>
    </row>
    <row r="88" spans="1:5" ht="18" customHeight="1" x14ac:dyDescent="0.3">
      <c r="A88" s="25" t="s">
        <v>76</v>
      </c>
      <c r="B88" s="27">
        <f>+B45+B46+B68+B82+B87</f>
        <v>10829856929</v>
      </c>
      <c r="C88" s="27">
        <v>5651627955.7200003</v>
      </c>
      <c r="D88" s="27">
        <f t="shared" si="17"/>
        <v>-5178228973.2799997</v>
      </c>
      <c r="E88" s="28">
        <f>+D88/B88*100</f>
        <v>-47.814380256620282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66127017.57</v>
      </c>
      <c r="D91" s="18">
        <f t="shared" ref="D91:D98" si="19">+C91-B91</f>
        <v>66127017.57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29751615</v>
      </c>
      <c r="C93" s="18">
        <v>22084728.649999999</v>
      </c>
      <c r="D93" s="18">
        <f t="shared" si="19"/>
        <v>-7666886.3500000015</v>
      </c>
      <c r="E93" s="19">
        <f t="shared" si="20"/>
        <v>-25.769647630893321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6784485.9500000002</v>
      </c>
      <c r="D96" s="18">
        <f t="shared" si="19"/>
        <v>6784485.9500000002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118974713</v>
      </c>
      <c r="C97" s="18">
        <v>25317981.119999997</v>
      </c>
      <c r="D97" s="18">
        <f t="shared" si="19"/>
        <v>-93656731.879999995</v>
      </c>
      <c r="E97" s="19">
        <f t="shared" si="20"/>
        <v>-78.719863673888412</v>
      </c>
    </row>
    <row r="98" spans="1:5" ht="15" customHeight="1" x14ac:dyDescent="0.3">
      <c r="A98" s="30" t="s">
        <v>85</v>
      </c>
      <c r="B98" s="33">
        <f>SUM(B91:B97)</f>
        <v>148726328</v>
      </c>
      <c r="C98" s="31">
        <v>120314213.28999999</v>
      </c>
      <c r="D98" s="31">
        <f t="shared" si="19"/>
        <v>-28412114.710000008</v>
      </c>
      <c r="E98" s="32">
        <f t="shared" ref="E98" si="21">+D98/B98*100</f>
        <v>-19.103621458333865</v>
      </c>
    </row>
    <row r="99" spans="1:5" ht="15" customHeight="1" x14ac:dyDescent="0.3">
      <c r="A99" s="34" t="s">
        <v>86</v>
      </c>
      <c r="B99" s="35">
        <f>+B42-B88-B98</f>
        <v>-247522031</v>
      </c>
      <c r="C99" s="36">
        <v>3888438.3199987113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543107704.02999997</v>
      </c>
      <c r="C100" s="18">
        <v>676143987.49000001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295585673.02999997</v>
      </c>
      <c r="C101" s="36">
        <v>680032425.80999875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GUIMELCO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GUIMELCO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709826100</v>
      </c>
      <c r="C16" s="15">
        <v>313014046.24999994</v>
      </c>
      <c r="D16" s="15">
        <f>+C16-B16</f>
        <v>-396812053.75000006</v>
      </c>
      <c r="E16" s="16">
        <f t="shared" ref="E16:E42" si="0">+D16/B16*100</f>
        <v>-55.902713883020091</v>
      </c>
    </row>
    <row r="17" spans="1:5" ht="15" customHeight="1" x14ac:dyDescent="0.3">
      <c r="A17" s="17" t="s">
        <v>11</v>
      </c>
      <c r="B17" s="18">
        <f>[5]SCF!C13</f>
        <v>626097994</v>
      </c>
      <c r="C17" s="18">
        <v>278959254.19999999</v>
      </c>
      <c r="D17" s="18">
        <f t="shared" ref="D17:D42" si="1">+C17-B17</f>
        <v>-347138739.80000001</v>
      </c>
      <c r="E17" s="19">
        <f t="shared" ref="E17:E18" si="2">IFERROR(+D17/B17*100,0)</f>
        <v>-55.444793487071934</v>
      </c>
    </row>
    <row r="18" spans="1:5" ht="15" customHeight="1" x14ac:dyDescent="0.3">
      <c r="A18" s="17" t="s">
        <v>12</v>
      </c>
      <c r="B18" s="18">
        <f>[5]SCF!C14</f>
        <v>34069642</v>
      </c>
      <c r="C18" s="18">
        <v>14222761.49</v>
      </c>
      <c r="D18" s="18">
        <f t="shared" si="1"/>
        <v>-19846880.509999998</v>
      </c>
      <c r="E18" s="19">
        <f t="shared" si="2"/>
        <v>-58.253856938091687</v>
      </c>
    </row>
    <row r="19" spans="1:5" ht="15" customHeight="1" x14ac:dyDescent="0.3">
      <c r="A19" s="20" t="s">
        <v>13</v>
      </c>
      <c r="B19" s="15">
        <f>[5]SCF!C15</f>
        <v>13708608</v>
      </c>
      <c r="C19" s="21">
        <v>5994275.9600000009</v>
      </c>
      <c r="D19" s="21">
        <f t="shared" si="1"/>
        <v>-7714332.0399999991</v>
      </c>
      <c r="E19" s="22">
        <f t="shared" si="0"/>
        <v>-56.27363507658837</v>
      </c>
    </row>
    <row r="20" spans="1:5" ht="15" customHeight="1" x14ac:dyDescent="0.3">
      <c r="A20" s="23" t="s">
        <v>14</v>
      </c>
      <c r="B20" s="18">
        <f>[5]SCF!C16</f>
        <v>13708608</v>
      </c>
      <c r="C20" s="18">
        <v>4804869.3000000007</v>
      </c>
      <c r="D20" s="18">
        <f t="shared" si="1"/>
        <v>-8903738.6999999993</v>
      </c>
      <c r="E20" s="19">
        <f t="shared" ref="E20:E28" si="3">IFERROR(+D20/B20*100,0)</f>
        <v>-64.949983980868069</v>
      </c>
    </row>
    <row r="21" spans="1:5" ht="15" customHeight="1" x14ac:dyDescent="0.3">
      <c r="A21" s="23" t="s">
        <v>15</v>
      </c>
      <c r="B21" s="18">
        <f>[5]SCF!C17</f>
        <v>0</v>
      </c>
      <c r="C21" s="18">
        <v>45594.369999999995</v>
      </c>
      <c r="D21" s="18">
        <f t="shared" si="1"/>
        <v>45594.369999999995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[5]SCF!C18</f>
        <v>0</v>
      </c>
      <c r="C22" s="18">
        <v>28.700000000000003</v>
      </c>
      <c r="D22" s="18">
        <f t="shared" si="1"/>
        <v>28.700000000000003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644.5</v>
      </c>
      <c r="D23" s="18">
        <f t="shared" si="1"/>
        <v>644.5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0</v>
      </c>
      <c r="C24" s="18">
        <v>1143139.0899999999</v>
      </c>
      <c r="D24" s="18">
        <f t="shared" si="1"/>
        <v>1143139.0899999999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6094781</v>
      </c>
      <c r="C26" s="18">
        <v>13488.4</v>
      </c>
      <c r="D26" s="18">
        <f t="shared" si="1"/>
        <v>-6081292.5999999996</v>
      </c>
      <c r="E26" s="19">
        <f t="shared" si="3"/>
        <v>-99.778689340929546</v>
      </c>
    </row>
    <row r="27" spans="1:5" ht="15" customHeight="1" x14ac:dyDescent="0.3">
      <c r="A27" s="17" t="s">
        <v>21</v>
      </c>
      <c r="B27" s="18">
        <f>[5]SCF!C23</f>
        <v>29855075</v>
      </c>
      <c r="C27" s="18">
        <v>13824266.200000001</v>
      </c>
      <c r="D27" s="18">
        <f t="shared" si="1"/>
        <v>-16030808.799999999</v>
      </c>
      <c r="E27" s="19">
        <f t="shared" si="3"/>
        <v>-53.695422972476202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10444796</v>
      </c>
      <c r="C29" s="15">
        <v>5857363.0899999999</v>
      </c>
      <c r="D29" s="15">
        <f t="shared" si="1"/>
        <v>-4587432.91</v>
      </c>
      <c r="E29" s="16">
        <f t="shared" si="0"/>
        <v>-43.920751635551333</v>
      </c>
    </row>
    <row r="30" spans="1:5" ht="15" customHeight="1" x14ac:dyDescent="0.3">
      <c r="A30" s="17" t="s">
        <v>24</v>
      </c>
      <c r="B30" s="18">
        <f>[5]SCF!C26</f>
        <v>7821175</v>
      </c>
      <c r="C30" s="18">
        <v>4803556.6499999994</v>
      </c>
      <c r="D30" s="18">
        <f t="shared" si="1"/>
        <v>-3017618.3500000006</v>
      </c>
      <c r="E30" s="19">
        <f t="shared" ref="E30:E32" si="4">IFERROR(+D30/B30*100,0)</f>
        <v>-38.582672680255854</v>
      </c>
    </row>
    <row r="31" spans="1:5" ht="15" customHeight="1" x14ac:dyDescent="0.3">
      <c r="A31" s="17" t="s">
        <v>25</v>
      </c>
      <c r="B31" s="18">
        <f>[5]SCF!C27</f>
        <v>820408</v>
      </c>
      <c r="C31" s="18">
        <v>270229.7</v>
      </c>
      <c r="D31" s="18">
        <f t="shared" si="1"/>
        <v>-550178.30000000005</v>
      </c>
      <c r="E31" s="19">
        <f t="shared" si="4"/>
        <v>-67.061547425183576</v>
      </c>
    </row>
    <row r="32" spans="1:5" x14ac:dyDescent="0.3">
      <c r="A32" s="17" t="s">
        <v>26</v>
      </c>
      <c r="B32" s="18">
        <f>[5]SCF!C28</f>
        <v>1803213</v>
      </c>
      <c r="C32" s="18">
        <v>783576.74</v>
      </c>
      <c r="D32" s="18">
        <f t="shared" si="1"/>
        <v>-1019636.26</v>
      </c>
      <c r="E32" s="19">
        <f t="shared" si="4"/>
        <v>-56.545525126538024</v>
      </c>
    </row>
    <row r="33" spans="1:5" x14ac:dyDescent="0.3">
      <c r="A33" s="14" t="s">
        <v>27</v>
      </c>
      <c r="B33" s="15">
        <f>[5]SCF!C29</f>
        <v>70000000</v>
      </c>
      <c r="C33" s="15">
        <v>0</v>
      </c>
      <c r="D33" s="15">
        <f t="shared" si="1"/>
        <v>-70000000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35000000</v>
      </c>
      <c r="C35" s="18">
        <v>0</v>
      </c>
      <c r="D35" s="18">
        <f t="shared" si="1"/>
        <v>-35000000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35000000</v>
      </c>
      <c r="C36" s="18">
        <v>0</v>
      </c>
      <c r="D36" s="18">
        <f t="shared" si="1"/>
        <v>-35000000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1712151</v>
      </c>
      <c r="C39" s="18">
        <v>733461.86</v>
      </c>
      <c r="D39" s="18">
        <f t="shared" si="1"/>
        <v>-978689.14</v>
      </c>
      <c r="E39" s="19">
        <f t="shared" si="5"/>
        <v>-57.161380041830427</v>
      </c>
    </row>
    <row r="40" spans="1:5" ht="15" customHeight="1" x14ac:dyDescent="0.3">
      <c r="A40" s="24" t="s">
        <v>34</v>
      </c>
      <c r="B40" s="18">
        <f>[5]SCF!C36</f>
        <v>78779169</v>
      </c>
      <c r="C40" s="18">
        <v>3706247.64</v>
      </c>
      <c r="D40" s="18">
        <f t="shared" si="1"/>
        <v>-75072921.359999999</v>
      </c>
      <c r="E40" s="19">
        <f t="shared" si="5"/>
        <v>-95.29539637565864</v>
      </c>
    </row>
    <row r="41" spans="1:5" ht="15" customHeight="1" x14ac:dyDescent="0.3">
      <c r="A41" s="24" t="s">
        <v>35</v>
      </c>
      <c r="B41" s="18">
        <f>[5]SCF!C37</f>
        <v>0</v>
      </c>
      <c r="C41" s="18">
        <v>10024583.27</v>
      </c>
      <c r="D41" s="18">
        <f t="shared" si="1"/>
        <v>10024583.27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870762216</v>
      </c>
      <c r="C42" s="27">
        <v>333335702.1099999</v>
      </c>
      <c r="D42" s="27">
        <f t="shared" si="1"/>
        <v>-537426513.8900001</v>
      </c>
      <c r="E42" s="28">
        <f t="shared" si="0"/>
        <v>-61.719089783059687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517300336</v>
      </c>
      <c r="C45" s="18">
        <v>238691394.75999999</v>
      </c>
      <c r="D45" s="18">
        <f>C45-B45</f>
        <v>-278608941.24000001</v>
      </c>
      <c r="E45" s="19">
        <f>IFERROR(+D45/B45*100,0)</f>
        <v>-53.858256384353098</v>
      </c>
    </row>
    <row r="46" spans="1:5" ht="15" customHeight="1" x14ac:dyDescent="0.3">
      <c r="A46" s="14" t="s">
        <v>39</v>
      </c>
      <c r="B46" s="15">
        <f>[5]SCF!C42</f>
        <v>136008457</v>
      </c>
      <c r="C46" s="15">
        <v>48584636.82</v>
      </c>
      <c r="D46" s="15">
        <f t="shared" ref="D46:D61" si="6">+B46-C46</f>
        <v>87423820.180000007</v>
      </c>
      <c r="E46" s="16">
        <f t="shared" ref="E46" si="7">+D46/B46*100</f>
        <v>64.278223654871709</v>
      </c>
    </row>
    <row r="47" spans="1:5" ht="15" customHeight="1" x14ac:dyDescent="0.3">
      <c r="A47" s="17" t="s">
        <v>40</v>
      </c>
      <c r="B47" s="18">
        <f>[5]SCF!C43</f>
        <v>52280553</v>
      </c>
      <c r="C47" s="18">
        <v>23174808.07</v>
      </c>
      <c r="D47" s="18">
        <f t="shared" si="6"/>
        <v>29105744.93</v>
      </c>
      <c r="E47" s="19">
        <f t="shared" ref="E47:E61" si="8">IFERROR(+D47/B47*100,0)</f>
        <v>55.672220854282081</v>
      </c>
    </row>
    <row r="48" spans="1:5" ht="15" customHeight="1" x14ac:dyDescent="0.3">
      <c r="A48" s="17" t="s">
        <v>41</v>
      </c>
      <c r="B48" s="18">
        <f>[5]SCF!C44</f>
        <v>4421884</v>
      </c>
      <c r="C48" s="18">
        <v>2235417.48</v>
      </c>
      <c r="D48" s="18">
        <f t="shared" si="6"/>
        <v>2186466.52</v>
      </c>
      <c r="E48" s="19">
        <f t="shared" si="8"/>
        <v>49.446492038235284</v>
      </c>
    </row>
    <row r="49" spans="1:5" ht="15" customHeight="1" x14ac:dyDescent="0.3">
      <c r="A49" s="17" t="s">
        <v>42</v>
      </c>
      <c r="B49" s="18">
        <f>[5]SCF!C45</f>
        <v>12789884</v>
      </c>
      <c r="C49" s="18">
        <v>3385312.9899999993</v>
      </c>
      <c r="D49" s="18">
        <f t="shared" si="6"/>
        <v>9404571.0100000016</v>
      </c>
      <c r="E49" s="19">
        <f t="shared" si="8"/>
        <v>73.531323739918221</v>
      </c>
    </row>
    <row r="50" spans="1:5" ht="15" customHeight="1" x14ac:dyDescent="0.3">
      <c r="A50" s="17" t="s">
        <v>43</v>
      </c>
      <c r="B50" s="18">
        <f>[5]SCF!C46</f>
        <v>918034</v>
      </c>
      <c r="C50" s="18">
        <v>372955.18999999994</v>
      </c>
      <c r="D50" s="18">
        <f t="shared" si="6"/>
        <v>545078.81000000006</v>
      </c>
      <c r="E50" s="19">
        <f t="shared" si="8"/>
        <v>59.374577630022415</v>
      </c>
    </row>
    <row r="51" spans="1:5" ht="15" customHeight="1" x14ac:dyDescent="0.3">
      <c r="A51" s="17" t="s">
        <v>44</v>
      </c>
      <c r="B51" s="18">
        <f>[5]SCF!C47</f>
        <v>2859751</v>
      </c>
      <c r="C51" s="18">
        <v>863381.1</v>
      </c>
      <c r="D51" s="18">
        <f t="shared" si="6"/>
        <v>1996369.9</v>
      </c>
      <c r="E51" s="19">
        <f t="shared" si="8"/>
        <v>69.809221152470968</v>
      </c>
    </row>
    <row r="52" spans="1:5" x14ac:dyDescent="0.3">
      <c r="A52" s="17" t="s">
        <v>45</v>
      </c>
      <c r="B52" s="18">
        <f>[5]SCF!C48</f>
        <v>2544225</v>
      </c>
      <c r="C52" s="18">
        <v>1092269.6500000001</v>
      </c>
      <c r="D52" s="18">
        <f t="shared" si="6"/>
        <v>1451955.3499999999</v>
      </c>
      <c r="E52" s="19">
        <f t="shared" si="8"/>
        <v>57.068669241124503</v>
      </c>
    </row>
    <row r="53" spans="1:5" ht="15" customHeight="1" x14ac:dyDescent="0.3">
      <c r="A53" s="17" t="s">
        <v>46</v>
      </c>
      <c r="B53" s="18">
        <f>[5]SCF!C49</f>
        <v>4861000</v>
      </c>
      <c r="C53" s="18">
        <v>1961614.34</v>
      </c>
      <c r="D53" s="18">
        <f t="shared" si="6"/>
        <v>2899385.66</v>
      </c>
      <c r="E53" s="19">
        <f t="shared" si="8"/>
        <v>59.645868339847773</v>
      </c>
    </row>
    <row r="54" spans="1:5" ht="15" customHeight="1" x14ac:dyDescent="0.3">
      <c r="A54" s="17" t="s">
        <v>47</v>
      </c>
      <c r="B54" s="18">
        <f>[5]SCF!C50</f>
        <v>9635692</v>
      </c>
      <c r="C54" s="18">
        <v>2009347.6</v>
      </c>
      <c r="D54" s="18">
        <f t="shared" si="6"/>
        <v>7626344.4000000004</v>
      </c>
      <c r="E54" s="19">
        <f t="shared" si="8"/>
        <v>79.146826195772974</v>
      </c>
    </row>
    <row r="55" spans="1:5" ht="15" customHeight="1" x14ac:dyDescent="0.3">
      <c r="A55" s="17" t="s">
        <v>48</v>
      </c>
      <c r="B55" s="18">
        <f>[5]SCF!C51</f>
        <v>1762800</v>
      </c>
      <c r="C55" s="18">
        <v>929700</v>
      </c>
      <c r="D55" s="18">
        <f t="shared" si="6"/>
        <v>833100</v>
      </c>
      <c r="E55" s="19">
        <f t="shared" si="8"/>
        <v>47.260040844111643</v>
      </c>
    </row>
    <row r="56" spans="1:5" ht="15" customHeight="1" x14ac:dyDescent="0.3">
      <c r="A56" s="17" t="s">
        <v>49</v>
      </c>
      <c r="B56" s="18">
        <f>[5]SCF!C52</f>
        <v>1942800</v>
      </c>
      <c r="C56" s="18">
        <v>854385.66</v>
      </c>
      <c r="D56" s="18">
        <f t="shared" si="6"/>
        <v>1088414.3399999999</v>
      </c>
      <c r="E56" s="19">
        <f t="shared" si="8"/>
        <v>56.022974058060527</v>
      </c>
    </row>
    <row r="57" spans="1:5" ht="15" customHeight="1" x14ac:dyDescent="0.3">
      <c r="A57" s="17" t="s">
        <v>50</v>
      </c>
      <c r="B57" s="18">
        <f>[5]SCF!C53</f>
        <v>25611071</v>
      </c>
      <c r="C57" s="18">
        <v>7881365.5899999999</v>
      </c>
      <c r="D57" s="18">
        <f t="shared" si="6"/>
        <v>17729705.41</v>
      </c>
      <c r="E57" s="19">
        <f t="shared" si="8"/>
        <v>69.226723903892974</v>
      </c>
    </row>
    <row r="58" spans="1:5" ht="15" customHeight="1" x14ac:dyDescent="0.3">
      <c r="A58" s="17" t="s">
        <v>51</v>
      </c>
      <c r="B58" s="18">
        <f>[5]SCF!C54</f>
        <v>5250000</v>
      </c>
      <c r="C58" s="18">
        <v>1007528.85</v>
      </c>
      <c r="D58" s="18">
        <f t="shared" si="6"/>
        <v>4242471.1500000004</v>
      </c>
      <c r="E58" s="19">
        <f t="shared" si="8"/>
        <v>80.808974285714299</v>
      </c>
    </row>
    <row r="59" spans="1:5" ht="15" customHeight="1" x14ac:dyDescent="0.3">
      <c r="A59" s="17" t="s">
        <v>52</v>
      </c>
      <c r="B59" s="18">
        <f>[5]SCF!C55</f>
        <v>8393450</v>
      </c>
      <c r="C59" s="18">
        <v>1752008.93</v>
      </c>
      <c r="D59" s="18">
        <f t="shared" si="6"/>
        <v>6641441.0700000003</v>
      </c>
      <c r="E59" s="19">
        <f t="shared" si="8"/>
        <v>79.126474453293937</v>
      </c>
    </row>
    <row r="60" spans="1:5" ht="15" customHeight="1" x14ac:dyDescent="0.3">
      <c r="A60" s="17" t="s">
        <v>53</v>
      </c>
      <c r="B60" s="18">
        <f>[5]SCF!C56</f>
        <v>1145393</v>
      </c>
      <c r="C60" s="18">
        <v>404944.36</v>
      </c>
      <c r="D60" s="18">
        <f t="shared" si="6"/>
        <v>740448.64</v>
      </c>
      <c r="E60" s="19">
        <f t="shared" si="8"/>
        <v>64.645815017203702</v>
      </c>
    </row>
    <row r="61" spans="1:5" ht="15" customHeight="1" x14ac:dyDescent="0.3">
      <c r="A61" s="17" t="s">
        <v>54</v>
      </c>
      <c r="B61" s="18">
        <f>[5]SCF!C57</f>
        <v>1591920</v>
      </c>
      <c r="C61" s="18">
        <v>659597.01</v>
      </c>
      <c r="D61" s="18">
        <f t="shared" si="6"/>
        <v>932322.99</v>
      </c>
      <c r="E61" s="19">
        <f t="shared" si="8"/>
        <v>58.565944896728482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8995048</v>
      </c>
      <c r="C63" s="18">
        <v>0</v>
      </c>
      <c r="D63" s="18">
        <f t="shared" ref="D63:D67" si="9">C63-B63</f>
        <v>-8995048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[5]SCF!C61</f>
        <v>27826403</v>
      </c>
      <c r="C64" s="18">
        <v>0</v>
      </c>
      <c r="D64" s="18">
        <f t="shared" si="9"/>
        <v>-27826403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36821451</v>
      </c>
      <c r="C68" s="31">
        <v>0</v>
      </c>
      <c r="D68" s="31">
        <f t="shared" ref="D68" si="11">+C68-B68</f>
        <v>-36821451</v>
      </c>
      <c r="E68" s="32">
        <f t="shared" ref="E68" si="12">+D68/B68*100</f>
        <v>-100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13708608</v>
      </c>
      <c r="C70" s="15">
        <v>5904894.0600000005</v>
      </c>
      <c r="D70" s="15">
        <f t="shared" ref="D70:D82" si="13">+C70-B70</f>
        <v>-7803713.9399999995</v>
      </c>
      <c r="E70" s="16">
        <f t="shared" ref="E70:E82" si="14">+D70/B70*100</f>
        <v>-56.925648030784735</v>
      </c>
    </row>
    <row r="71" spans="1:5" ht="15" customHeight="1" x14ac:dyDescent="0.3">
      <c r="A71" s="17" t="s">
        <v>14</v>
      </c>
      <c r="B71" s="18">
        <f>[5]SCF!C68</f>
        <v>13708608</v>
      </c>
      <c r="C71" s="18">
        <v>4725714.3000000007</v>
      </c>
      <c r="D71" s="18">
        <f t="shared" si="13"/>
        <v>-8982893.6999999993</v>
      </c>
      <c r="E71" s="19">
        <f t="shared" ref="E71:E81" si="15">IFERROR(+D71/B71*100,0)</f>
        <v>-65.527394903990242</v>
      </c>
    </row>
    <row r="72" spans="1:5" ht="15" customHeight="1" x14ac:dyDescent="0.3">
      <c r="A72" s="17" t="s">
        <v>15</v>
      </c>
      <c r="B72" s="18">
        <f>[5]SCF!C69</f>
        <v>0</v>
      </c>
      <c r="C72" s="18">
        <v>44843.25</v>
      </c>
      <c r="D72" s="18">
        <f t="shared" si="13"/>
        <v>44843.25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0</v>
      </c>
      <c r="C75" s="18">
        <v>1134336.51</v>
      </c>
      <c r="D75" s="18">
        <f t="shared" si="13"/>
        <v>1134336.51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6094781</v>
      </c>
      <c r="C77" s="18">
        <v>142693.71</v>
      </c>
      <c r="D77" s="18">
        <f t="shared" ref="D77:D81" si="16">C77-B77</f>
        <v>-5952087.29</v>
      </c>
      <c r="E77" s="19">
        <f t="shared" si="15"/>
        <v>-97.658755745284367</v>
      </c>
    </row>
    <row r="78" spans="1:5" x14ac:dyDescent="0.3">
      <c r="A78" s="24" t="s">
        <v>66</v>
      </c>
      <c r="B78" s="18">
        <f>[5]SCF!C75</f>
        <v>29855075</v>
      </c>
      <c r="C78" s="18">
        <v>15494141.399999999</v>
      </c>
      <c r="D78" s="18">
        <f t="shared" si="16"/>
        <v>-14360933.600000001</v>
      </c>
      <c r="E78" s="19">
        <f t="shared" si="15"/>
        <v>-48.102152146661837</v>
      </c>
    </row>
    <row r="79" spans="1:5" ht="15" customHeight="1" x14ac:dyDescent="0.3">
      <c r="A79" s="24" t="s">
        <v>67</v>
      </c>
      <c r="B79" s="18">
        <f>[5]SCF!C76</f>
        <v>70000</v>
      </c>
      <c r="C79" s="18">
        <v>7020</v>
      </c>
      <c r="D79" s="18">
        <f t="shared" si="16"/>
        <v>-62980</v>
      </c>
      <c r="E79" s="19">
        <f t="shared" si="15"/>
        <v>-89.971428571428575</v>
      </c>
    </row>
    <row r="80" spans="1:5" x14ac:dyDescent="0.3">
      <c r="A80" s="24" t="s">
        <v>68</v>
      </c>
      <c r="B80" s="18">
        <f>[5]SCF!C77</f>
        <v>0</v>
      </c>
      <c r="C80" s="18">
        <v>331850.93000000005</v>
      </c>
      <c r="D80" s="18">
        <f t="shared" si="16"/>
        <v>331850.93000000005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-9108070.7799999993</v>
      </c>
      <c r="D81" s="18">
        <f t="shared" si="16"/>
        <v>-9108070.7799999993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49728464</v>
      </c>
      <c r="C82" s="31">
        <v>12772529.319999998</v>
      </c>
      <c r="D82" s="31">
        <f t="shared" si="13"/>
        <v>-36955934.68</v>
      </c>
      <c r="E82" s="32">
        <f t="shared" si="14"/>
        <v>-74.315455792079149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0</v>
      </c>
      <c r="C84" s="18">
        <v>2837877.65</v>
      </c>
      <c r="D84" s="18">
        <f t="shared" ref="D84:D88" si="17">+C84-B84</f>
        <v>2837877.65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[5]SCF!C82</f>
        <v>46692336</v>
      </c>
      <c r="C85" s="18">
        <v>1036600</v>
      </c>
      <c r="D85" s="18">
        <f t="shared" si="17"/>
        <v>-45655736</v>
      </c>
      <c r="E85" s="19">
        <f t="shared" si="18"/>
        <v>-97.779935448078675</v>
      </c>
    </row>
    <row r="86" spans="1:5" ht="15" customHeight="1" x14ac:dyDescent="0.3">
      <c r="A86" s="24" t="s">
        <v>74</v>
      </c>
      <c r="B86" s="18">
        <f>[5]SCF!C83</f>
        <v>69716400</v>
      </c>
      <c r="C86" s="18">
        <v>2573264.15</v>
      </c>
      <c r="D86" s="18">
        <f t="shared" si="17"/>
        <v>-67143135.849999994</v>
      </c>
      <c r="E86" s="19">
        <f t="shared" si="18"/>
        <v>-96.308954349335295</v>
      </c>
    </row>
    <row r="87" spans="1:5" ht="15" customHeight="1" x14ac:dyDescent="0.3">
      <c r="A87" s="30" t="s">
        <v>75</v>
      </c>
      <c r="B87" s="33">
        <f>+B84+B85+B86</f>
        <v>116408736</v>
      </c>
      <c r="C87" s="31">
        <v>6447741.7999999998</v>
      </c>
      <c r="D87" s="31">
        <f t="shared" si="17"/>
        <v>-109960994.2</v>
      </c>
      <c r="E87" s="32">
        <f>+D87/B87*100</f>
        <v>-94.461118622574858</v>
      </c>
    </row>
    <row r="88" spans="1:5" ht="18" customHeight="1" x14ac:dyDescent="0.3">
      <c r="A88" s="25" t="s">
        <v>76</v>
      </c>
      <c r="B88" s="27">
        <f>+B45+B46+B68+B82+B87</f>
        <v>856267444</v>
      </c>
      <c r="C88" s="27">
        <v>306496302.69999999</v>
      </c>
      <c r="D88" s="27">
        <f t="shared" si="17"/>
        <v>-549771141.29999995</v>
      </c>
      <c r="E88" s="28">
        <f>+D88/B88*100</f>
        <v>-64.205540588087558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0</v>
      </c>
      <c r="C91" s="18">
        <v>14113290.990000002</v>
      </c>
      <c r="D91" s="18">
        <f t="shared" ref="D91:D98" si="19">+C91-B91</f>
        <v>14113290.990000002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12690985</v>
      </c>
      <c r="C93" s="18">
        <v>4573988.63</v>
      </c>
      <c r="D93" s="18">
        <f t="shared" si="19"/>
        <v>-8116996.3700000001</v>
      </c>
      <c r="E93" s="19">
        <f t="shared" si="20"/>
        <v>-63.958757889951009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367200</v>
      </c>
      <c r="D97" s="18">
        <f t="shared" si="19"/>
        <v>367200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12690985</v>
      </c>
      <c r="C98" s="31">
        <v>19054479.620000001</v>
      </c>
      <c r="D98" s="31">
        <f t="shared" si="19"/>
        <v>6363494.620000001</v>
      </c>
      <c r="E98" s="32">
        <f t="shared" ref="E98" si="21">+D98/B98*100</f>
        <v>50.141849667303219</v>
      </c>
    </row>
    <row r="99" spans="1:5" ht="15" customHeight="1" x14ac:dyDescent="0.3">
      <c r="A99" s="34" t="s">
        <v>86</v>
      </c>
      <c r="B99" s="35">
        <f>+B42-B88-B98</f>
        <v>1803787</v>
      </c>
      <c r="C99" s="36">
        <v>7784919.789999906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934199</v>
      </c>
      <c r="C100" s="18">
        <v>9021857.4100000001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2737986</v>
      </c>
      <c r="C101" s="36">
        <v>16806777.199999906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ILECO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ILECO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4011446274.7600002</v>
      </c>
      <c r="C16" s="15">
        <v>2148443334.3099995</v>
      </c>
      <c r="D16" s="15">
        <f>+C16-B16</f>
        <v>-1863002940.4500008</v>
      </c>
      <c r="E16" s="16">
        <f t="shared" ref="E16:E42" si="0">+D16/B16*100</f>
        <v>-46.442176034414466</v>
      </c>
    </row>
    <row r="17" spans="1:5" ht="15" customHeight="1" x14ac:dyDescent="0.3">
      <c r="A17" s="17" t="s">
        <v>11</v>
      </c>
      <c r="B17" s="18">
        <f>[6]SCF!C13</f>
        <v>3399835578</v>
      </c>
      <c r="C17" s="18">
        <v>1922625055.03</v>
      </c>
      <c r="D17" s="18">
        <f t="shared" ref="D17:D42" si="1">+C17-B17</f>
        <v>-1477210522.97</v>
      </c>
      <c r="E17" s="19">
        <f t="shared" ref="E17:E18" si="2">IFERROR(+D17/B17*100,0)</f>
        <v>-43.449469513434217</v>
      </c>
    </row>
    <row r="18" spans="1:5" ht="15" customHeight="1" x14ac:dyDescent="0.3">
      <c r="A18" s="17" t="s">
        <v>12</v>
      </c>
      <c r="B18" s="18">
        <f>[6]SCF!C14</f>
        <v>110376696</v>
      </c>
      <c r="C18" s="18">
        <v>55572156.659999996</v>
      </c>
      <c r="D18" s="18">
        <f t="shared" si="1"/>
        <v>-54804539.340000004</v>
      </c>
      <c r="E18" s="19">
        <f t="shared" si="2"/>
        <v>-49.65227382780148</v>
      </c>
    </row>
    <row r="19" spans="1:5" ht="15" customHeight="1" x14ac:dyDescent="0.3">
      <c r="A19" s="20" t="s">
        <v>13</v>
      </c>
      <c r="B19" s="15">
        <f>[6]SCF!C15</f>
        <v>140740216.75999999</v>
      </c>
      <c r="C19" s="21">
        <v>43636691.589999996</v>
      </c>
      <c r="D19" s="21">
        <f t="shared" si="1"/>
        <v>-97103525.169999987</v>
      </c>
      <c r="E19" s="22">
        <f t="shared" si="0"/>
        <v>-68.994866858552356</v>
      </c>
    </row>
    <row r="20" spans="1:5" ht="15" customHeight="1" x14ac:dyDescent="0.3">
      <c r="A20" s="23" t="s">
        <v>14</v>
      </c>
      <c r="B20" s="18">
        <f>[6]SCF!C16</f>
        <v>52987782.170000002</v>
      </c>
      <c r="C20" s="18">
        <v>35163546.640000001</v>
      </c>
      <c r="D20" s="18">
        <f t="shared" si="1"/>
        <v>-17824235.530000001</v>
      </c>
      <c r="E20" s="19">
        <f t="shared" ref="E20:E28" si="3">IFERROR(+D20/B20*100,0)</f>
        <v>-33.638387567939233</v>
      </c>
    </row>
    <row r="21" spans="1:5" ht="15" customHeight="1" x14ac:dyDescent="0.3">
      <c r="A21" s="23" t="s">
        <v>15</v>
      </c>
      <c r="B21" s="18">
        <f>[6]SCF!C17</f>
        <v>583414.69999999995</v>
      </c>
      <c r="C21" s="18">
        <v>316469.24</v>
      </c>
      <c r="D21" s="18">
        <f t="shared" si="1"/>
        <v>-266945.45999999996</v>
      </c>
      <c r="E21" s="19">
        <f t="shared" si="3"/>
        <v>-45.7556965911212</v>
      </c>
    </row>
    <row r="22" spans="1:5" ht="15" customHeight="1" x14ac:dyDescent="0.3">
      <c r="A22" s="23" t="s">
        <v>16</v>
      </c>
      <c r="B22" s="18">
        <f>[6]SCF!C18</f>
        <v>53845744.960000001</v>
      </c>
      <c r="C22" s="18">
        <v>211.47</v>
      </c>
      <c r="D22" s="18">
        <f t="shared" si="1"/>
        <v>-53845533.490000002</v>
      </c>
      <c r="E22" s="19">
        <f t="shared" si="3"/>
        <v>-99.999607267017737</v>
      </c>
    </row>
    <row r="23" spans="1:5" ht="15" customHeight="1" x14ac:dyDescent="0.3">
      <c r="A23" s="23" t="s">
        <v>17</v>
      </c>
      <c r="B23" s="18">
        <f>[6]SCF!C19</f>
        <v>18634951.890000001</v>
      </c>
      <c r="C23" s="18">
        <v>6937.4</v>
      </c>
      <c r="D23" s="18">
        <f t="shared" si="1"/>
        <v>-18628014.490000002</v>
      </c>
      <c r="E23" s="19">
        <f t="shared" si="3"/>
        <v>-99.962772106732828</v>
      </c>
    </row>
    <row r="24" spans="1:5" ht="15" customHeight="1" x14ac:dyDescent="0.3">
      <c r="A24" s="23" t="s">
        <v>18</v>
      </c>
      <c r="B24" s="18">
        <f>[6]SCF!C20</f>
        <v>14688323.039999999</v>
      </c>
      <c r="C24" s="18">
        <v>8149526.8399999989</v>
      </c>
      <c r="D24" s="18">
        <f t="shared" si="1"/>
        <v>-6538796.2000000002</v>
      </c>
      <c r="E24" s="19">
        <f t="shared" si="3"/>
        <v>-44.51696890239419</v>
      </c>
    </row>
    <row r="25" spans="1:5" ht="15" customHeight="1" x14ac:dyDescent="0.3">
      <c r="A25" s="23" t="s">
        <v>19</v>
      </c>
      <c r="B25" s="18">
        <f>[6]SCF!C21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[6]SCF!C22</f>
        <v>16987663</v>
      </c>
      <c r="C26" s="18">
        <v>508128.61999999994</v>
      </c>
      <c r="D26" s="18">
        <f t="shared" si="1"/>
        <v>-16479534.380000001</v>
      </c>
      <c r="E26" s="19">
        <f t="shared" si="3"/>
        <v>-97.008837413362869</v>
      </c>
    </row>
    <row r="27" spans="1:5" ht="15" customHeight="1" x14ac:dyDescent="0.3">
      <c r="A27" s="17" t="s">
        <v>21</v>
      </c>
      <c r="B27" s="18">
        <f>[6]SCF!C23</f>
        <v>355538192</v>
      </c>
      <c r="C27" s="18">
        <v>132139832.75</v>
      </c>
      <c r="D27" s="18">
        <f t="shared" si="1"/>
        <v>-223398359.25</v>
      </c>
      <c r="E27" s="19">
        <f t="shared" si="3"/>
        <v>-62.833857030470583</v>
      </c>
    </row>
    <row r="28" spans="1:5" ht="15" customHeight="1" x14ac:dyDescent="0.3">
      <c r="A28" s="17" t="s">
        <v>22</v>
      </c>
      <c r="B28" s="18">
        <f>[6]SCF!C24</f>
        <v>-12032071</v>
      </c>
      <c r="C28" s="18">
        <v>-6038530.3399999999</v>
      </c>
      <c r="D28" s="18">
        <f t="shared" si="1"/>
        <v>5993540.6600000001</v>
      </c>
      <c r="E28" s="19">
        <f t="shared" si="3"/>
        <v>-49.813042659073403</v>
      </c>
    </row>
    <row r="29" spans="1:5" ht="15" customHeight="1" x14ac:dyDescent="0.3">
      <c r="A29" s="14" t="s">
        <v>23</v>
      </c>
      <c r="B29" s="15">
        <f>[6]SCF!C25</f>
        <v>36209823</v>
      </c>
      <c r="C29" s="15">
        <v>24876687.419999998</v>
      </c>
      <c r="D29" s="15">
        <f t="shared" si="1"/>
        <v>-11333135.580000002</v>
      </c>
      <c r="E29" s="16">
        <f t="shared" si="0"/>
        <v>-31.29851140117421</v>
      </c>
    </row>
    <row r="30" spans="1:5" ht="15" customHeight="1" x14ac:dyDescent="0.3">
      <c r="A30" s="17" t="s">
        <v>24</v>
      </c>
      <c r="B30" s="18">
        <f>[6]SCF!C26</f>
        <v>27384356</v>
      </c>
      <c r="C30" s="18">
        <v>14475311.409999998</v>
      </c>
      <c r="D30" s="18">
        <f t="shared" si="1"/>
        <v>-12909044.590000002</v>
      </c>
      <c r="E30" s="19">
        <f t="shared" ref="E30:E32" si="4">IFERROR(+D30/B30*100,0)</f>
        <v>-47.140216078114094</v>
      </c>
    </row>
    <row r="31" spans="1:5" ht="15" customHeight="1" x14ac:dyDescent="0.3">
      <c r="A31" s="17" t="s">
        <v>25</v>
      </c>
      <c r="B31" s="18">
        <f>[6]SCF!C27</f>
        <v>2113645</v>
      </c>
      <c r="C31" s="18">
        <v>1497996.52</v>
      </c>
      <c r="D31" s="18">
        <f t="shared" si="1"/>
        <v>-615648.48</v>
      </c>
      <c r="E31" s="19">
        <f t="shared" si="4"/>
        <v>-29.127335952820836</v>
      </c>
    </row>
    <row r="32" spans="1:5" x14ac:dyDescent="0.3">
      <c r="A32" s="17" t="s">
        <v>26</v>
      </c>
      <c r="B32" s="18">
        <f>[6]SCF!C28</f>
        <v>6711822</v>
      </c>
      <c r="C32" s="18">
        <v>8903379.4900000002</v>
      </c>
      <c r="D32" s="18">
        <f t="shared" si="1"/>
        <v>2191557.4900000002</v>
      </c>
      <c r="E32" s="19">
        <f t="shared" si="4"/>
        <v>32.652199209097027</v>
      </c>
    </row>
    <row r="33" spans="1:5" x14ac:dyDescent="0.3">
      <c r="A33" s="14" t="s">
        <v>27</v>
      </c>
      <c r="B33" s="15">
        <f>[6]SCF!C29</f>
        <v>268000000</v>
      </c>
      <c r="C33" s="15">
        <v>0</v>
      </c>
      <c r="D33" s="15">
        <f t="shared" si="1"/>
        <v>-268000000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[6]SCF!C30</f>
        <v>268000000</v>
      </c>
      <c r="C34" s="18">
        <v>0</v>
      </c>
      <c r="D34" s="18">
        <f t="shared" si="1"/>
        <v>-268000000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[6]SCF!C31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138435520</v>
      </c>
      <c r="C40" s="18">
        <v>266542751.75</v>
      </c>
      <c r="D40" s="18">
        <f t="shared" si="1"/>
        <v>128107231.75</v>
      </c>
      <c r="E40" s="19">
        <f t="shared" si="5"/>
        <v>92.539278755914665</v>
      </c>
    </row>
    <row r="41" spans="1:5" ht="15" customHeight="1" x14ac:dyDescent="0.3">
      <c r="A41" s="24" t="s">
        <v>35</v>
      </c>
      <c r="B41" s="18">
        <f>[6]SCF!C37</f>
        <v>71207955</v>
      </c>
      <c r="C41" s="18">
        <v>69060217.700000003</v>
      </c>
      <c r="D41" s="18">
        <f t="shared" si="1"/>
        <v>-2147737.299999997</v>
      </c>
      <c r="E41" s="19">
        <f t="shared" si="5"/>
        <v>-3.0161479851513739</v>
      </c>
    </row>
    <row r="42" spans="1:5" ht="15" customHeight="1" x14ac:dyDescent="0.3">
      <c r="A42" s="25" t="s">
        <v>36</v>
      </c>
      <c r="B42" s="26">
        <f>[6]SCF!C38</f>
        <v>4525299572.7600002</v>
      </c>
      <c r="C42" s="27">
        <v>2508922991.1799994</v>
      </c>
      <c r="D42" s="27">
        <f t="shared" si="1"/>
        <v>-2016376581.5800009</v>
      </c>
      <c r="E42" s="28">
        <f t="shared" si="0"/>
        <v>-44.557858527589232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3410594398</v>
      </c>
      <c r="C45" s="18">
        <v>1878975300.6599998</v>
      </c>
      <c r="D45" s="18">
        <f>C45-B45</f>
        <v>-1531619097.3400002</v>
      </c>
      <c r="E45" s="19">
        <f>IFERROR(+D45/B45*100,0)</f>
        <v>-44.907688180047266</v>
      </c>
    </row>
    <row r="46" spans="1:5" ht="15" customHeight="1" x14ac:dyDescent="0.3">
      <c r="A46" s="14" t="s">
        <v>39</v>
      </c>
      <c r="B46" s="15">
        <f>[6]SCF!C42</f>
        <v>430122867</v>
      </c>
      <c r="C46" s="15">
        <v>135531586.65999997</v>
      </c>
      <c r="D46" s="15">
        <f t="shared" ref="D46:D61" si="6">+B46-C46</f>
        <v>294591280.34000003</v>
      </c>
      <c r="E46" s="16">
        <f t="shared" ref="E46" si="7">+D46/B46*100</f>
        <v>68.490029929052824</v>
      </c>
    </row>
    <row r="47" spans="1:5" ht="15" customHeight="1" x14ac:dyDescent="0.3">
      <c r="A47" s="17" t="s">
        <v>40</v>
      </c>
      <c r="B47" s="18">
        <f>[6]SCF!C43</f>
        <v>125192935</v>
      </c>
      <c r="C47" s="18">
        <v>45849819.689999998</v>
      </c>
      <c r="D47" s="18">
        <f t="shared" si="6"/>
        <v>79343115.310000002</v>
      </c>
      <c r="E47" s="19">
        <f t="shared" ref="E47:E61" si="8">IFERROR(+D47/B47*100,0)</f>
        <v>63.376671622883521</v>
      </c>
    </row>
    <row r="48" spans="1:5" ht="15" customHeight="1" x14ac:dyDescent="0.3">
      <c r="A48" s="17" t="s">
        <v>41</v>
      </c>
      <c r="B48" s="18">
        <f>[6]SCF!C44</f>
        <v>11417503</v>
      </c>
      <c r="C48" s="18">
        <v>3704341.6</v>
      </c>
      <c r="D48" s="18">
        <f t="shared" si="6"/>
        <v>7713161.4000000004</v>
      </c>
      <c r="E48" s="19">
        <f t="shared" si="8"/>
        <v>67.555588993495348</v>
      </c>
    </row>
    <row r="49" spans="1:5" ht="15" customHeight="1" x14ac:dyDescent="0.3">
      <c r="A49" s="17" t="s">
        <v>42</v>
      </c>
      <c r="B49" s="18">
        <f>[6]SCF!C45</f>
        <v>70493879</v>
      </c>
      <c r="C49" s="18">
        <v>28485673.620000001</v>
      </c>
      <c r="D49" s="18">
        <f t="shared" si="6"/>
        <v>42008205.379999995</v>
      </c>
      <c r="E49" s="19">
        <f t="shared" si="8"/>
        <v>59.59128079758527</v>
      </c>
    </row>
    <row r="50" spans="1:5" ht="15" customHeight="1" x14ac:dyDescent="0.3">
      <c r="A50" s="17" t="s">
        <v>43</v>
      </c>
      <c r="B50" s="18">
        <f>[6]SCF!C46</f>
        <v>6275820</v>
      </c>
      <c r="C50" s="18">
        <v>2038364.96</v>
      </c>
      <c r="D50" s="18">
        <f t="shared" si="6"/>
        <v>4237455.04</v>
      </c>
      <c r="E50" s="19">
        <f t="shared" si="8"/>
        <v>67.520340608876609</v>
      </c>
    </row>
    <row r="51" spans="1:5" ht="15" customHeight="1" x14ac:dyDescent="0.3">
      <c r="A51" s="17" t="s">
        <v>44</v>
      </c>
      <c r="B51" s="18">
        <f>[6]SCF!C47</f>
        <v>17581855</v>
      </c>
      <c r="C51" s="18">
        <v>8273569.6199999992</v>
      </c>
      <c r="D51" s="18">
        <f t="shared" si="6"/>
        <v>9308285.3800000008</v>
      </c>
      <c r="E51" s="19">
        <f t="shared" si="8"/>
        <v>52.94256709545153</v>
      </c>
    </row>
    <row r="52" spans="1:5" x14ac:dyDescent="0.3">
      <c r="A52" s="17" t="s">
        <v>45</v>
      </c>
      <c r="B52" s="18">
        <f>[6]SCF!C48</f>
        <v>5818470</v>
      </c>
      <c r="C52" s="18">
        <v>1082256.4099999999</v>
      </c>
      <c r="D52" s="18">
        <f t="shared" si="6"/>
        <v>4736213.59</v>
      </c>
      <c r="E52" s="19">
        <f t="shared" si="8"/>
        <v>81.39963925224329</v>
      </c>
    </row>
    <row r="53" spans="1:5" ht="15" customHeight="1" x14ac:dyDescent="0.3">
      <c r="A53" s="17" t="s">
        <v>46</v>
      </c>
      <c r="B53" s="18">
        <f>[6]SCF!C49</f>
        <v>17497855</v>
      </c>
      <c r="C53" s="18">
        <v>3942839.02</v>
      </c>
      <c r="D53" s="18">
        <f t="shared" si="6"/>
        <v>13555015.98</v>
      </c>
      <c r="E53" s="19">
        <f t="shared" si="8"/>
        <v>77.466729379115336</v>
      </c>
    </row>
    <row r="54" spans="1:5" ht="15" customHeight="1" x14ac:dyDescent="0.3">
      <c r="A54" s="17" t="s">
        <v>47</v>
      </c>
      <c r="B54" s="18">
        <f>[6]SCF!C50</f>
        <v>34695242</v>
      </c>
      <c r="C54" s="18">
        <v>5057269.9399999995</v>
      </c>
      <c r="D54" s="18">
        <f t="shared" si="6"/>
        <v>29637972.060000002</v>
      </c>
      <c r="E54" s="19">
        <f t="shared" si="8"/>
        <v>85.423736372843294</v>
      </c>
    </row>
    <row r="55" spans="1:5" ht="15" customHeight="1" x14ac:dyDescent="0.3">
      <c r="A55" s="17" t="s">
        <v>48</v>
      </c>
      <c r="B55" s="18">
        <f>[6]SCF!C51</f>
        <v>2748000</v>
      </c>
      <c r="C55" s="18">
        <v>2773085.73</v>
      </c>
      <c r="D55" s="18">
        <f t="shared" si="6"/>
        <v>-25085.729999999981</v>
      </c>
      <c r="E55" s="19">
        <f t="shared" si="8"/>
        <v>-0.91287227074235733</v>
      </c>
    </row>
    <row r="56" spans="1:5" ht="15" customHeight="1" x14ac:dyDescent="0.3">
      <c r="A56" s="17" t="s">
        <v>49</v>
      </c>
      <c r="B56" s="18">
        <f>[6]SCF!C52</f>
        <v>2616000</v>
      </c>
      <c r="C56" s="18">
        <v>650316.02</v>
      </c>
      <c r="D56" s="18">
        <f t="shared" si="6"/>
        <v>1965683.98</v>
      </c>
      <c r="E56" s="19">
        <f t="shared" si="8"/>
        <v>75.140824923547399</v>
      </c>
    </row>
    <row r="57" spans="1:5" ht="15" customHeight="1" x14ac:dyDescent="0.3">
      <c r="A57" s="17" t="s">
        <v>50</v>
      </c>
      <c r="B57" s="18">
        <f>[6]SCF!C53</f>
        <v>81348258</v>
      </c>
      <c r="C57" s="18">
        <v>24100081.609999999</v>
      </c>
      <c r="D57" s="18">
        <f t="shared" si="6"/>
        <v>57248176.390000001</v>
      </c>
      <c r="E57" s="19">
        <f t="shared" si="8"/>
        <v>70.374188455270911</v>
      </c>
    </row>
    <row r="58" spans="1:5" ht="15" customHeight="1" x14ac:dyDescent="0.3">
      <c r="A58" s="17" t="s">
        <v>51</v>
      </c>
      <c r="B58" s="18">
        <f>[6]SCF!C54</f>
        <v>5870000</v>
      </c>
      <c r="C58" s="18">
        <v>392798.74000000005</v>
      </c>
      <c r="D58" s="18">
        <f t="shared" si="6"/>
        <v>5477201.2599999998</v>
      </c>
      <c r="E58" s="19">
        <f t="shared" si="8"/>
        <v>93.308368994889264</v>
      </c>
    </row>
    <row r="59" spans="1:5" ht="15" customHeight="1" x14ac:dyDescent="0.3">
      <c r="A59" s="17" t="s">
        <v>52</v>
      </c>
      <c r="B59" s="18">
        <f>[6]SCF!C55</f>
        <v>38055800</v>
      </c>
      <c r="C59" s="18">
        <v>6059185.8600000003</v>
      </c>
      <c r="D59" s="18">
        <f t="shared" si="6"/>
        <v>31996614.140000001</v>
      </c>
      <c r="E59" s="19">
        <f t="shared" si="8"/>
        <v>84.078154026455891</v>
      </c>
    </row>
    <row r="60" spans="1:5" ht="15" customHeight="1" x14ac:dyDescent="0.3">
      <c r="A60" s="17" t="s">
        <v>53</v>
      </c>
      <c r="B60" s="18">
        <f>[6]SCF!C56</f>
        <v>3564250</v>
      </c>
      <c r="C60" s="18">
        <v>773475.97</v>
      </c>
      <c r="D60" s="18">
        <f t="shared" si="6"/>
        <v>2790774.0300000003</v>
      </c>
      <c r="E60" s="19">
        <f t="shared" si="8"/>
        <v>78.299053938416222</v>
      </c>
    </row>
    <row r="61" spans="1:5" ht="15" customHeight="1" x14ac:dyDescent="0.3">
      <c r="A61" s="17" t="s">
        <v>54</v>
      </c>
      <c r="B61" s="18">
        <f>[6]SCF!C57</f>
        <v>6947000</v>
      </c>
      <c r="C61" s="18">
        <v>2348507.87</v>
      </c>
      <c r="D61" s="18">
        <f t="shared" si="6"/>
        <v>4598492.13</v>
      </c>
      <c r="E61" s="19">
        <f t="shared" si="8"/>
        <v>66.193927306751107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34840000</v>
      </c>
      <c r="C63" s="18">
        <v>2617787.21</v>
      </c>
      <c r="D63" s="18">
        <f t="shared" ref="D63:D67" si="9">C63-B63</f>
        <v>-32222212.789999999</v>
      </c>
      <c r="E63" s="19">
        <f t="shared" ref="E63:E67" si="10">IFERROR(+D63/B63*100,0)</f>
        <v>-92.486259443168777</v>
      </c>
    </row>
    <row r="64" spans="1:5" x14ac:dyDescent="0.3">
      <c r="A64" s="24" t="s">
        <v>57</v>
      </c>
      <c r="B64" s="18">
        <f>[6]SCF!C61</f>
        <v>5400000</v>
      </c>
      <c r="C64" s="18">
        <v>5050456.3900000006</v>
      </c>
      <c r="D64" s="18">
        <f t="shared" si="9"/>
        <v>-349543.6099999994</v>
      </c>
      <c r="E64" s="19">
        <f t="shared" si="10"/>
        <v>-6.4730298148148044</v>
      </c>
    </row>
    <row r="65" spans="1:5" ht="15" customHeight="1" x14ac:dyDescent="0.3">
      <c r="A65" s="24" t="s">
        <v>58</v>
      </c>
      <c r="B65" s="18">
        <f>[6]SCF!C62</f>
        <v>0</v>
      </c>
      <c r="C65" s="18">
        <v>3097554</v>
      </c>
      <c r="D65" s="18">
        <f t="shared" si="9"/>
        <v>3097554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40240000</v>
      </c>
      <c r="C68" s="31">
        <v>10765797.600000001</v>
      </c>
      <c r="D68" s="31">
        <f t="shared" ref="D68" si="11">+C68-B68</f>
        <v>-29474202.399999999</v>
      </c>
      <c r="E68" s="32">
        <f t="shared" ref="E68" si="12">+D68/B68*100</f>
        <v>-73.246029821073549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176656179.75999999</v>
      </c>
      <c r="C70" s="15">
        <v>41986414.760000005</v>
      </c>
      <c r="D70" s="15">
        <f t="shared" ref="D70:D82" si="13">+C70-B70</f>
        <v>-134669765</v>
      </c>
      <c r="E70" s="16">
        <f t="shared" ref="E70:E82" si="14">+D70/B70*100</f>
        <v>-76.232694029135288</v>
      </c>
    </row>
    <row r="71" spans="1:5" ht="15" customHeight="1" x14ac:dyDescent="0.3">
      <c r="A71" s="17" t="s">
        <v>14</v>
      </c>
      <c r="B71" s="18">
        <f>[6]SCF!C68</f>
        <v>52987782.170000002</v>
      </c>
      <c r="C71" s="18">
        <v>33612487.060000002</v>
      </c>
      <c r="D71" s="18">
        <f t="shared" si="13"/>
        <v>-19375295.109999999</v>
      </c>
      <c r="E71" s="19">
        <f t="shared" ref="E71:E81" si="15">IFERROR(+D71/B71*100,0)</f>
        <v>-36.565589870960245</v>
      </c>
    </row>
    <row r="72" spans="1:5" ht="15" customHeight="1" x14ac:dyDescent="0.3">
      <c r="A72" s="17" t="s">
        <v>15</v>
      </c>
      <c r="B72" s="18">
        <f>[6]SCF!C69</f>
        <v>583414.69999999995</v>
      </c>
      <c r="C72" s="18">
        <v>312977.27</v>
      </c>
      <c r="D72" s="18">
        <f t="shared" si="13"/>
        <v>-270437.42999999993</v>
      </c>
      <c r="E72" s="19">
        <f t="shared" si="15"/>
        <v>-46.354236531921458</v>
      </c>
    </row>
    <row r="73" spans="1:5" ht="15" customHeight="1" x14ac:dyDescent="0.3">
      <c r="A73" s="17" t="s">
        <v>16</v>
      </c>
      <c r="B73" s="18">
        <f>[6]SCF!C70</f>
        <v>53845744.960000001</v>
      </c>
      <c r="C73" s="18">
        <v>175.86</v>
      </c>
      <c r="D73" s="18">
        <f t="shared" si="13"/>
        <v>-53845569.100000001</v>
      </c>
      <c r="E73" s="19">
        <f t="shared" si="15"/>
        <v>-99.999673400377077</v>
      </c>
    </row>
    <row r="74" spans="1:5" ht="15" customHeight="1" x14ac:dyDescent="0.3">
      <c r="A74" s="17" t="s">
        <v>64</v>
      </c>
      <c r="B74" s="18">
        <f>[6]SCF!C71</f>
        <v>18634951.890000001</v>
      </c>
      <c r="C74" s="18">
        <v>5825.07</v>
      </c>
      <c r="D74" s="18">
        <f t="shared" si="13"/>
        <v>-18629126.82</v>
      </c>
      <c r="E74" s="19">
        <f t="shared" si="15"/>
        <v>-99.968741158901906</v>
      </c>
    </row>
    <row r="75" spans="1:5" ht="15" customHeight="1" x14ac:dyDescent="0.3">
      <c r="A75" s="17" t="s">
        <v>18</v>
      </c>
      <c r="B75" s="18">
        <f>[6]SCF!C72</f>
        <v>14688323.039999999</v>
      </c>
      <c r="C75" s="18">
        <v>8054949.5</v>
      </c>
      <c r="D75" s="18">
        <f t="shared" si="13"/>
        <v>-6633373.5399999991</v>
      </c>
      <c r="E75" s="19">
        <f t="shared" si="15"/>
        <v>-45.160863646147035</v>
      </c>
    </row>
    <row r="76" spans="1:5" ht="15" customHeight="1" x14ac:dyDescent="0.3">
      <c r="A76" s="17" t="s">
        <v>19</v>
      </c>
      <c r="B76" s="18">
        <f>[6]SCF!C73</f>
        <v>35915963</v>
      </c>
      <c r="C76" s="18">
        <v>0</v>
      </c>
      <c r="D76" s="18">
        <f t="shared" si="13"/>
        <v>-35915963</v>
      </c>
      <c r="E76" s="19">
        <f t="shared" si="15"/>
        <v>-100</v>
      </c>
    </row>
    <row r="77" spans="1:5" x14ac:dyDescent="0.3">
      <c r="A77" s="24" t="s">
        <v>65</v>
      </c>
      <c r="B77" s="18">
        <f>[6]SCF!C74</f>
        <v>16987663</v>
      </c>
      <c r="C77" s="18">
        <v>1750336.9800000002</v>
      </c>
      <c r="D77" s="18">
        <f t="shared" ref="D77:D81" si="16">C77-B77</f>
        <v>-15237326.02</v>
      </c>
      <c r="E77" s="19">
        <f t="shared" si="15"/>
        <v>-89.696422751028209</v>
      </c>
    </row>
    <row r="78" spans="1:5" x14ac:dyDescent="0.3">
      <c r="A78" s="24" t="s">
        <v>66</v>
      </c>
      <c r="B78" s="18">
        <f>[6]SCF!C75</f>
        <v>48017800</v>
      </c>
      <c r="C78" s="18">
        <v>19738106</v>
      </c>
      <c r="D78" s="18">
        <f t="shared" si="16"/>
        <v>-28279694</v>
      </c>
      <c r="E78" s="19">
        <f t="shared" si="15"/>
        <v>-58.894189238157516</v>
      </c>
    </row>
    <row r="79" spans="1:5" ht="15" customHeight="1" x14ac:dyDescent="0.3">
      <c r="A79" s="24" t="s">
        <v>67</v>
      </c>
      <c r="B79" s="18">
        <f>[6]SCF!C76</f>
        <v>9208618</v>
      </c>
      <c r="C79" s="18">
        <v>4298947.75</v>
      </c>
      <c r="D79" s="18">
        <f t="shared" si="16"/>
        <v>-4909670.25</v>
      </c>
      <c r="E79" s="19">
        <f t="shared" si="15"/>
        <v>-53.316037759411891</v>
      </c>
    </row>
    <row r="80" spans="1:5" x14ac:dyDescent="0.3">
      <c r="A80" s="24" t="s">
        <v>68</v>
      </c>
      <c r="B80" s="18">
        <f>[6]SCF!C77</f>
        <v>6179304</v>
      </c>
      <c r="C80" s="18">
        <v>2664997.52</v>
      </c>
      <c r="D80" s="18">
        <f t="shared" si="16"/>
        <v>-3514306.48</v>
      </c>
      <c r="E80" s="19">
        <f t="shared" si="15"/>
        <v>-56.872205672354035</v>
      </c>
    </row>
    <row r="81" spans="1:5" x14ac:dyDescent="0.3">
      <c r="A81" s="24" t="s">
        <v>69</v>
      </c>
      <c r="B81" s="18">
        <f>[6]SCF!C78</f>
        <v>63644613</v>
      </c>
      <c r="C81" s="18">
        <v>152873794.61000001</v>
      </c>
      <c r="D81" s="18">
        <f t="shared" si="16"/>
        <v>89229181.610000014</v>
      </c>
      <c r="E81" s="19">
        <f t="shared" si="15"/>
        <v>140.1991109758182</v>
      </c>
    </row>
    <row r="82" spans="1:5" ht="15" customHeight="1" x14ac:dyDescent="0.3">
      <c r="A82" s="30" t="s">
        <v>70</v>
      </c>
      <c r="B82" s="15">
        <f>+B70+B77+B78+B79+B80+B81</f>
        <v>320694177.75999999</v>
      </c>
      <c r="C82" s="31">
        <v>223312597.62</v>
      </c>
      <c r="D82" s="31">
        <f t="shared" si="13"/>
        <v>-97381580.139999986</v>
      </c>
      <c r="E82" s="32">
        <f t="shared" si="14"/>
        <v>-30.365870942901267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7083838.7400000002</v>
      </c>
      <c r="D84" s="18">
        <f t="shared" ref="D84:D88" si="17">+C84-B84</f>
        <v>7083838.7400000002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244362687</v>
      </c>
      <c r="C85" s="18">
        <v>29283989.57</v>
      </c>
      <c r="D85" s="18">
        <f t="shared" si="17"/>
        <v>-215078697.43000001</v>
      </c>
      <c r="E85" s="19">
        <f t="shared" si="18"/>
        <v>-88.016177948640745</v>
      </c>
    </row>
    <row r="86" spans="1:5" ht="15" customHeight="1" x14ac:dyDescent="0.3">
      <c r="A86" s="24" t="s">
        <v>74</v>
      </c>
      <c r="B86" s="18">
        <f>[6]SCF!C83</f>
        <v>394428222</v>
      </c>
      <c r="C86" s="18">
        <v>0</v>
      </c>
      <c r="D86" s="18">
        <f t="shared" si="17"/>
        <v>-394428222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638790909</v>
      </c>
      <c r="C87" s="31">
        <v>36367828.310000002</v>
      </c>
      <c r="D87" s="31">
        <f t="shared" si="17"/>
        <v>-602423080.69000006</v>
      </c>
      <c r="E87" s="32">
        <f>+D87/B87*100</f>
        <v>-94.306771151935735</v>
      </c>
    </row>
    <row r="88" spans="1:5" ht="18" customHeight="1" x14ac:dyDescent="0.3">
      <c r="A88" s="25" t="s">
        <v>76</v>
      </c>
      <c r="B88" s="27">
        <f>+B45+B46+B68+B82+B87</f>
        <v>4840442351.7600002</v>
      </c>
      <c r="C88" s="27">
        <v>2284953110.8499994</v>
      </c>
      <c r="D88" s="27">
        <f t="shared" si="17"/>
        <v>-2555489240.9100008</v>
      </c>
      <c r="E88" s="28">
        <f>+D88/B88*100</f>
        <v>-52.79453932512628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0</v>
      </c>
      <c r="C91" s="18">
        <v>55572156.659999996</v>
      </c>
      <c r="D91" s="18">
        <f t="shared" ref="D91:D98" si="19">+C91-B91</f>
        <v>55572156.659999996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19500000</v>
      </c>
      <c r="C93" s="18">
        <v>0</v>
      </c>
      <c r="D93" s="18">
        <f t="shared" si="19"/>
        <v>-19500000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138435520</v>
      </c>
      <c r="C97" s="18">
        <v>0</v>
      </c>
      <c r="D97" s="18">
        <f t="shared" si="19"/>
        <v>-138435520</v>
      </c>
      <c r="E97" s="19">
        <f t="shared" si="20"/>
        <v>-100</v>
      </c>
    </row>
    <row r="98" spans="1:5" ht="15" customHeight="1" x14ac:dyDescent="0.3">
      <c r="A98" s="30" t="s">
        <v>85</v>
      </c>
      <c r="B98" s="33">
        <f>SUM(B91:B97)</f>
        <v>157935520</v>
      </c>
      <c r="C98" s="31">
        <v>55572156.659999996</v>
      </c>
      <c r="D98" s="31">
        <f t="shared" si="19"/>
        <v>-102363363.34</v>
      </c>
      <c r="E98" s="32">
        <f t="shared" ref="E98" si="21">+D98/B98*100</f>
        <v>-64.813389248979576</v>
      </c>
    </row>
    <row r="99" spans="1:5" ht="15" customHeight="1" x14ac:dyDescent="0.3">
      <c r="A99" s="34" t="s">
        <v>86</v>
      </c>
      <c r="B99" s="35">
        <f>+B42-B88-B98</f>
        <v>-473078299</v>
      </c>
      <c r="C99" s="36">
        <v>168397723.66999993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1090754340</v>
      </c>
      <c r="C100" s="18">
        <v>1129487545.71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617676041</v>
      </c>
      <c r="C101" s="36">
        <v>1297885269.3799999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ILECO 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+[7]SCF!$C$2</f>
        <v>ILECO 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[7]SCF!C12</f>
        <v>3600377958</v>
      </c>
      <c r="C16" s="15">
        <v>1550138658.6100001</v>
      </c>
      <c r="D16" s="15">
        <f>+C16-B16</f>
        <v>-2050239299.3899999</v>
      </c>
      <c r="E16" s="16">
        <f t="shared" ref="E16:E42" si="0">+D16/B16*100</f>
        <v>-56.945113077208767</v>
      </c>
    </row>
    <row r="17" spans="1:5" ht="15" customHeight="1" x14ac:dyDescent="0.3">
      <c r="A17" s="17" t="s">
        <v>11</v>
      </c>
      <c r="B17" s="18">
        <f>[7]SCF!C13</f>
        <v>3120910095</v>
      </c>
      <c r="C17" s="18">
        <v>1353329436.97</v>
      </c>
      <c r="D17" s="18">
        <f t="shared" ref="D17:D42" si="1">+C17-B17</f>
        <v>-1767580658.03</v>
      </c>
      <c r="E17" s="19">
        <f t="shared" ref="E17:E18" si="2">IFERROR(+D17/B17*100,0)</f>
        <v>-56.63670545530406</v>
      </c>
    </row>
    <row r="18" spans="1:5" ht="15" customHeight="1" x14ac:dyDescent="0.3">
      <c r="A18" s="17" t="s">
        <v>12</v>
      </c>
      <c r="B18" s="18">
        <f>[7]SCF!C14</f>
        <v>79638176</v>
      </c>
      <c r="C18" s="18">
        <v>38255691.670000002</v>
      </c>
      <c r="D18" s="18">
        <f t="shared" si="1"/>
        <v>-41382484.329999998</v>
      </c>
      <c r="E18" s="19">
        <f t="shared" si="2"/>
        <v>-51.96312423077093</v>
      </c>
    </row>
    <row r="19" spans="1:5" ht="15" customHeight="1" x14ac:dyDescent="0.3">
      <c r="A19" s="20" t="s">
        <v>13</v>
      </c>
      <c r="B19" s="15">
        <f>[7]SCF!C15</f>
        <v>50490930</v>
      </c>
      <c r="C19" s="21">
        <v>26829966.920000002</v>
      </c>
      <c r="D19" s="21">
        <f t="shared" si="1"/>
        <v>-23660963.079999998</v>
      </c>
      <c r="E19" s="22">
        <f t="shared" si="0"/>
        <v>-46.861808804076297</v>
      </c>
    </row>
    <row r="20" spans="1:5" ht="15" customHeight="1" x14ac:dyDescent="0.3">
      <c r="A20" s="23" t="s">
        <v>14</v>
      </c>
      <c r="B20" s="18">
        <f>[7]SCF!C16</f>
        <v>39034379</v>
      </c>
      <c r="C20" s="18">
        <v>21437295.119999997</v>
      </c>
      <c r="D20" s="18">
        <f t="shared" si="1"/>
        <v>-17597083.880000003</v>
      </c>
      <c r="E20" s="19">
        <f t="shared" ref="E20:E28" si="3">IFERROR(+D20/B20*100,0)</f>
        <v>-45.080988428175075</v>
      </c>
    </row>
    <row r="21" spans="1:5" ht="15" customHeight="1" x14ac:dyDescent="0.3">
      <c r="A21" s="23" t="s">
        <v>15</v>
      </c>
      <c r="B21" s="18">
        <f>[7]SCF!C17</f>
        <v>402944</v>
      </c>
      <c r="C21" s="18">
        <v>205006.94000000003</v>
      </c>
      <c r="D21" s="18">
        <f t="shared" si="1"/>
        <v>-197937.05999999997</v>
      </c>
      <c r="E21" s="19">
        <f t="shared" si="3"/>
        <v>-49.122721767789059</v>
      </c>
    </row>
    <row r="22" spans="1:5" ht="15" customHeight="1" x14ac:dyDescent="0.3">
      <c r="A22" s="23" t="s">
        <v>16</v>
      </c>
      <c r="B22" s="18">
        <f>[7]SCF!C18</f>
        <v>15958</v>
      </c>
      <c r="C22" s="18">
        <v>28776.41</v>
      </c>
      <c r="D22" s="18">
        <f t="shared" si="1"/>
        <v>12818.41</v>
      </c>
      <c r="E22" s="19">
        <f t="shared" si="3"/>
        <v>80.325918034841465</v>
      </c>
    </row>
    <row r="23" spans="1:5" ht="15" customHeight="1" x14ac:dyDescent="0.3">
      <c r="A23" s="23" t="s">
        <v>17</v>
      </c>
      <c r="B23" s="18">
        <f>[7]SCF!C19</f>
        <v>360145</v>
      </c>
      <c r="C23" s="18">
        <v>27762.1</v>
      </c>
      <c r="D23" s="18">
        <f t="shared" si="1"/>
        <v>-332382.90000000002</v>
      </c>
      <c r="E23" s="19">
        <f t="shared" si="3"/>
        <v>-92.291410404142781</v>
      </c>
    </row>
    <row r="24" spans="1:5" ht="15" customHeight="1" x14ac:dyDescent="0.3">
      <c r="A24" s="23" t="s">
        <v>18</v>
      </c>
      <c r="B24" s="18">
        <f>[7]SCF!C20</f>
        <v>10677504</v>
      </c>
      <c r="C24" s="18">
        <v>5131126.3499999996</v>
      </c>
      <c r="D24" s="18">
        <f t="shared" si="1"/>
        <v>-5546377.6500000004</v>
      </c>
      <c r="E24" s="19">
        <f t="shared" si="3"/>
        <v>-51.944514841670866</v>
      </c>
    </row>
    <row r="25" spans="1:5" ht="15" customHeight="1" x14ac:dyDescent="0.3">
      <c r="A25" s="23" t="s">
        <v>19</v>
      </c>
      <c r="B25" s="18">
        <f>[7]SCF!C21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[7]SCF!C22</f>
        <v>24513070</v>
      </c>
      <c r="C26" s="18">
        <v>480889.81999999995</v>
      </c>
      <c r="D26" s="18">
        <f t="shared" si="1"/>
        <v>-24032180.18</v>
      </c>
      <c r="E26" s="19">
        <f t="shared" si="3"/>
        <v>-98.038230951896281</v>
      </c>
    </row>
    <row r="27" spans="1:5" ht="15" customHeight="1" x14ac:dyDescent="0.3">
      <c r="A27" s="17" t="s">
        <v>21</v>
      </c>
      <c r="B27" s="18">
        <f>[7]SCF!C23</f>
        <v>324825687</v>
      </c>
      <c r="C27" s="18">
        <v>131242673.22999999</v>
      </c>
      <c r="D27" s="18">
        <f t="shared" si="1"/>
        <v>-193583013.77000001</v>
      </c>
      <c r="E27" s="19">
        <f t="shared" si="3"/>
        <v>-59.595968397043677</v>
      </c>
    </row>
    <row r="28" spans="1:5" ht="15" customHeight="1" x14ac:dyDescent="0.3">
      <c r="A28" s="17" t="s">
        <v>22</v>
      </c>
      <c r="B28" s="18">
        <f>[7]SCF!C24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[7]SCF!C25</f>
        <v>51588691</v>
      </c>
      <c r="C29" s="15">
        <v>25081844.000000004</v>
      </c>
      <c r="D29" s="15">
        <f t="shared" si="1"/>
        <v>-26506846.999999996</v>
      </c>
      <c r="E29" s="16">
        <f t="shared" si="0"/>
        <v>-51.381119555834431</v>
      </c>
    </row>
    <row r="30" spans="1:5" ht="15" customHeight="1" x14ac:dyDescent="0.3">
      <c r="A30" s="17" t="s">
        <v>24</v>
      </c>
      <c r="B30" s="18">
        <f>[7]SCF!C26</f>
        <v>25000000</v>
      </c>
      <c r="C30" s="18">
        <v>13634911.280000001</v>
      </c>
      <c r="D30" s="18">
        <f t="shared" si="1"/>
        <v>-11365088.719999999</v>
      </c>
      <c r="E30" s="19">
        <f t="shared" ref="E30:E32" si="4">IFERROR(+D30/B30*100,0)</f>
        <v>-45.460354879999997</v>
      </c>
    </row>
    <row r="31" spans="1:5" ht="15" customHeight="1" x14ac:dyDescent="0.3">
      <c r="A31" s="17" t="s">
        <v>25</v>
      </c>
      <c r="B31" s="18">
        <f>[7]SCF!C27</f>
        <v>1604457</v>
      </c>
      <c r="C31" s="18">
        <v>124391.39</v>
      </c>
      <c r="D31" s="18">
        <f t="shared" si="1"/>
        <v>-1480065.61</v>
      </c>
      <c r="E31" s="19">
        <f t="shared" si="4"/>
        <v>-92.247134700400196</v>
      </c>
    </row>
    <row r="32" spans="1:5" x14ac:dyDescent="0.3">
      <c r="A32" s="17" t="s">
        <v>26</v>
      </c>
      <c r="B32" s="18">
        <f>[7]SCF!C28</f>
        <v>24984234</v>
      </c>
      <c r="C32" s="18">
        <v>11322541.330000002</v>
      </c>
      <c r="D32" s="18">
        <f t="shared" si="1"/>
        <v>-13661692.669999998</v>
      </c>
      <c r="E32" s="19">
        <f t="shared" si="4"/>
        <v>-54.681254866569041</v>
      </c>
    </row>
    <row r="33" spans="1:5" x14ac:dyDescent="0.3">
      <c r="A33" s="14" t="s">
        <v>27</v>
      </c>
      <c r="B33" s="15">
        <f>[7]SCF!C29</f>
        <v>226474731</v>
      </c>
      <c r="C33" s="15">
        <v>0</v>
      </c>
      <c r="D33" s="15">
        <f t="shared" si="1"/>
        <v>-226474731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[7]SCF!C30</f>
        <v>226474731</v>
      </c>
      <c r="C34" s="18">
        <v>0</v>
      </c>
      <c r="D34" s="18">
        <f t="shared" si="1"/>
        <v>-226474731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[7]SCF!C31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[7]SCF!C32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[7]SCF!C33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[7]SCF!C34</f>
        <v>0</v>
      </c>
      <c r="C38" s="18">
        <v>27479874.809999999</v>
      </c>
      <c r="D38" s="18">
        <f t="shared" si="1"/>
        <v>27479874.809999999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[7]SCF!C35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[7]SCF!C36</f>
        <v>0</v>
      </c>
      <c r="C40" s="18">
        <v>52457216.18</v>
      </c>
      <c r="D40" s="18">
        <f t="shared" si="1"/>
        <v>52457216.18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[7]SCF!C37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[7]SCF!C38</f>
        <v>3878441380</v>
      </c>
      <c r="C42" s="27">
        <v>1655157593.6000001</v>
      </c>
      <c r="D42" s="27">
        <f t="shared" si="1"/>
        <v>-2223283786.3999996</v>
      </c>
      <c r="E42" s="28">
        <f t="shared" si="0"/>
        <v>-57.324155983504888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[7]SCF!C41</f>
        <v>2747040507</v>
      </c>
      <c r="C45" s="18">
        <v>1235074810.3299999</v>
      </c>
      <c r="D45" s="18">
        <f>C45-B45</f>
        <v>-1511965696.6700001</v>
      </c>
      <c r="E45" s="19">
        <f>IFERROR(+D45/B45*100,0)</f>
        <v>-55.039803483684125</v>
      </c>
    </row>
    <row r="46" spans="1:5" ht="15" customHeight="1" x14ac:dyDescent="0.3">
      <c r="A46" s="14" t="s">
        <v>39</v>
      </c>
      <c r="B46" s="15">
        <f>[7]SCF!C42</f>
        <v>264185362</v>
      </c>
      <c r="C46" s="15">
        <v>100033052.52000001</v>
      </c>
      <c r="D46" s="15">
        <f t="shared" ref="D46:D61" si="6">+B46-C46</f>
        <v>164152309.47999999</v>
      </c>
      <c r="E46" s="16">
        <f t="shared" ref="E46" si="7">+D46/B46*100</f>
        <v>62.135278138536677</v>
      </c>
    </row>
    <row r="47" spans="1:5" ht="15" customHeight="1" x14ac:dyDescent="0.3">
      <c r="A47" s="17" t="s">
        <v>40</v>
      </c>
      <c r="B47" s="18">
        <f>[7]SCF!C43</f>
        <v>102099880</v>
      </c>
      <c r="C47" s="18">
        <v>48498792.420000002</v>
      </c>
      <c r="D47" s="18">
        <f t="shared" si="6"/>
        <v>53601087.579999998</v>
      </c>
      <c r="E47" s="19">
        <f t="shared" ref="E47:E61" si="8">IFERROR(+D47/B47*100,0)</f>
        <v>52.498678333412343</v>
      </c>
    </row>
    <row r="48" spans="1:5" ht="15" customHeight="1" x14ac:dyDescent="0.3">
      <c r="A48" s="17" t="s">
        <v>41</v>
      </c>
      <c r="B48" s="18">
        <f>[7]SCF!C44</f>
        <v>10944271</v>
      </c>
      <c r="C48" s="18">
        <v>5238423.03</v>
      </c>
      <c r="D48" s="18">
        <f t="shared" si="6"/>
        <v>5705847.9699999997</v>
      </c>
      <c r="E48" s="19">
        <f t="shared" si="8"/>
        <v>52.135477730768912</v>
      </c>
    </row>
    <row r="49" spans="1:5" ht="15" customHeight="1" x14ac:dyDescent="0.3">
      <c r="A49" s="17" t="s">
        <v>42</v>
      </c>
      <c r="B49" s="18">
        <f>[7]SCF!C45</f>
        <v>17161757</v>
      </c>
      <c r="C49" s="18">
        <v>6563573.9100000001</v>
      </c>
      <c r="D49" s="18">
        <f t="shared" si="6"/>
        <v>10598183.09</v>
      </c>
      <c r="E49" s="19">
        <f t="shared" si="8"/>
        <v>61.754650703887712</v>
      </c>
    </row>
    <row r="50" spans="1:5" ht="15" customHeight="1" x14ac:dyDescent="0.3">
      <c r="A50" s="17" t="s">
        <v>43</v>
      </c>
      <c r="B50" s="18">
        <f>[7]SCF!C46</f>
        <v>2139280</v>
      </c>
      <c r="C50" s="18">
        <v>813310.94</v>
      </c>
      <c r="D50" s="18">
        <f t="shared" si="6"/>
        <v>1325969.06</v>
      </c>
      <c r="E50" s="19">
        <f t="shared" si="8"/>
        <v>61.982024793388433</v>
      </c>
    </row>
    <row r="51" spans="1:5" ht="15" customHeight="1" x14ac:dyDescent="0.3">
      <c r="A51" s="17" t="s">
        <v>44</v>
      </c>
      <c r="B51" s="18">
        <f>[7]SCF!C47</f>
        <v>6512752</v>
      </c>
      <c r="C51" s="18">
        <v>2081481.13</v>
      </c>
      <c r="D51" s="18">
        <f t="shared" si="6"/>
        <v>4431270.87</v>
      </c>
      <c r="E51" s="19">
        <f t="shared" si="8"/>
        <v>68.039914156104828</v>
      </c>
    </row>
    <row r="52" spans="1:5" x14ac:dyDescent="0.3">
      <c r="A52" s="17" t="s">
        <v>45</v>
      </c>
      <c r="B52" s="18">
        <f>[7]SCF!C48</f>
        <v>2505050</v>
      </c>
      <c r="C52" s="18">
        <v>707264.66</v>
      </c>
      <c r="D52" s="18">
        <f t="shared" si="6"/>
        <v>1797785.3399999999</v>
      </c>
      <c r="E52" s="19">
        <f t="shared" si="8"/>
        <v>71.766445380331717</v>
      </c>
    </row>
    <row r="53" spans="1:5" ht="15" customHeight="1" x14ac:dyDescent="0.3">
      <c r="A53" s="17" t="s">
        <v>46</v>
      </c>
      <c r="B53" s="18">
        <f>[7]SCF!C49</f>
        <v>19723688</v>
      </c>
      <c r="C53" s="18">
        <v>5451584.9100000001</v>
      </c>
      <c r="D53" s="18">
        <f t="shared" si="6"/>
        <v>14272103.09</v>
      </c>
      <c r="E53" s="19">
        <f t="shared" si="8"/>
        <v>72.360215239665109</v>
      </c>
    </row>
    <row r="54" spans="1:5" ht="15" customHeight="1" x14ac:dyDescent="0.3">
      <c r="A54" s="17" t="s">
        <v>47</v>
      </c>
      <c r="B54" s="18">
        <f>[7]SCF!C50</f>
        <v>21517106</v>
      </c>
      <c r="C54" s="18">
        <v>3824385.56</v>
      </c>
      <c r="D54" s="18">
        <f t="shared" si="6"/>
        <v>17692720.440000001</v>
      </c>
      <c r="E54" s="19">
        <f t="shared" si="8"/>
        <v>82.226301436633719</v>
      </c>
    </row>
    <row r="55" spans="1:5" ht="15" customHeight="1" x14ac:dyDescent="0.3">
      <c r="A55" s="17" t="s">
        <v>48</v>
      </c>
      <c r="B55" s="18">
        <f>[7]SCF!C51</f>
        <v>3237000</v>
      </c>
      <c r="C55" s="18">
        <v>1274925</v>
      </c>
      <c r="D55" s="18">
        <f t="shared" si="6"/>
        <v>1962075</v>
      </c>
      <c r="E55" s="19">
        <f t="shared" si="8"/>
        <v>60.613994439295652</v>
      </c>
    </row>
    <row r="56" spans="1:5" ht="15" customHeight="1" x14ac:dyDescent="0.3">
      <c r="A56" s="17" t="s">
        <v>49</v>
      </c>
      <c r="B56" s="18">
        <f>[7]SCF!C52</f>
        <v>2766000</v>
      </c>
      <c r="C56" s="18">
        <v>1490563.93</v>
      </c>
      <c r="D56" s="18">
        <f t="shared" si="6"/>
        <v>1275436.07</v>
      </c>
      <c r="E56" s="19">
        <f t="shared" si="8"/>
        <v>46.111210050614609</v>
      </c>
    </row>
    <row r="57" spans="1:5" ht="15" customHeight="1" x14ac:dyDescent="0.3">
      <c r="A57" s="17" t="s">
        <v>50</v>
      </c>
      <c r="B57" s="18">
        <f>[7]SCF!C53</f>
        <v>54658632</v>
      </c>
      <c r="C57" s="18">
        <v>13612200.84</v>
      </c>
      <c r="D57" s="18">
        <f t="shared" si="6"/>
        <v>41046431.159999996</v>
      </c>
      <c r="E57" s="19">
        <f t="shared" si="8"/>
        <v>75.09597232510319</v>
      </c>
    </row>
    <row r="58" spans="1:5" ht="15" customHeight="1" x14ac:dyDescent="0.3">
      <c r="A58" s="17" t="s">
        <v>51</v>
      </c>
      <c r="B58" s="18">
        <f>[7]SCF!C54</f>
        <v>1500000</v>
      </c>
      <c r="C58" s="18">
        <v>1026685.97</v>
      </c>
      <c r="D58" s="18">
        <f t="shared" si="6"/>
        <v>473314.03</v>
      </c>
      <c r="E58" s="19">
        <f t="shared" si="8"/>
        <v>31.554268666666669</v>
      </c>
    </row>
    <row r="59" spans="1:5" ht="15" customHeight="1" x14ac:dyDescent="0.3">
      <c r="A59" s="17" t="s">
        <v>52</v>
      </c>
      <c r="B59" s="18">
        <f>[7]SCF!C55</f>
        <v>14969498</v>
      </c>
      <c r="C59" s="18">
        <v>4540998.17</v>
      </c>
      <c r="D59" s="18">
        <f t="shared" si="6"/>
        <v>10428499.83</v>
      </c>
      <c r="E59" s="19">
        <f t="shared" si="8"/>
        <v>69.664993642405378</v>
      </c>
    </row>
    <row r="60" spans="1:5" ht="15" customHeight="1" x14ac:dyDescent="0.3">
      <c r="A60" s="17" t="s">
        <v>53</v>
      </c>
      <c r="B60" s="18">
        <f>[7]SCF!C56</f>
        <v>1500248</v>
      </c>
      <c r="C60" s="18">
        <v>655358.45000000007</v>
      </c>
      <c r="D60" s="18">
        <f t="shared" si="6"/>
        <v>844889.54999999993</v>
      </c>
      <c r="E60" s="19">
        <f t="shared" si="8"/>
        <v>56.316658979048796</v>
      </c>
    </row>
    <row r="61" spans="1:5" ht="15" customHeight="1" x14ac:dyDescent="0.3">
      <c r="A61" s="17" t="s">
        <v>54</v>
      </c>
      <c r="B61" s="18">
        <f>[7]SCF!C57</f>
        <v>2950200</v>
      </c>
      <c r="C61" s="18">
        <v>4253503.5999999996</v>
      </c>
      <c r="D61" s="18">
        <f t="shared" si="6"/>
        <v>-1303303.5999999996</v>
      </c>
      <c r="E61" s="19">
        <f t="shared" si="8"/>
        <v>-44.176788014371894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[7]SCF!C60</f>
        <v>6290702</v>
      </c>
      <c r="C63" s="18">
        <v>3064207</v>
      </c>
      <c r="D63" s="18">
        <f t="shared" ref="D63:D67" si="9">C63-B63</f>
        <v>-3226495</v>
      </c>
      <c r="E63" s="19">
        <f t="shared" ref="E63:E67" si="10">IFERROR(+D63/B63*100,0)</f>
        <v>-51.289903734114247</v>
      </c>
    </row>
    <row r="64" spans="1:5" x14ac:dyDescent="0.3">
      <c r="A64" s="24" t="s">
        <v>57</v>
      </c>
      <c r="B64" s="18">
        <f>[7]SCF!C61</f>
        <v>8585202</v>
      </c>
      <c r="C64" s="18">
        <v>6413140.5600000005</v>
      </c>
      <c r="D64" s="18">
        <f t="shared" si="9"/>
        <v>-2172061.4399999995</v>
      </c>
      <c r="E64" s="19">
        <f t="shared" si="10"/>
        <v>-25.300062130163038</v>
      </c>
    </row>
    <row r="65" spans="1:5" ht="15" customHeight="1" x14ac:dyDescent="0.3">
      <c r="A65" s="24" t="s">
        <v>58</v>
      </c>
      <c r="B65" s="18">
        <f>[7]SCF!C62</f>
        <v>17647946</v>
      </c>
      <c r="C65" s="18">
        <v>3463983.52</v>
      </c>
      <c r="D65" s="18">
        <f t="shared" si="9"/>
        <v>-14183962.48</v>
      </c>
      <c r="E65" s="19">
        <f t="shared" si="10"/>
        <v>-80.371746831047659</v>
      </c>
    </row>
    <row r="66" spans="1:5" ht="15" customHeight="1" x14ac:dyDescent="0.3">
      <c r="A66" s="24" t="s">
        <v>59</v>
      </c>
      <c r="B66" s="18">
        <f>[7]SCF!C63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[7]SCF!C64</f>
        <v>17493747</v>
      </c>
      <c r="C67" s="18">
        <v>276986.05</v>
      </c>
      <c r="D67" s="18">
        <f t="shared" si="9"/>
        <v>-17216760.949999999</v>
      </c>
      <c r="E67" s="19">
        <f t="shared" si="10"/>
        <v>-98.416656820291266</v>
      </c>
    </row>
    <row r="68" spans="1:5" ht="15" customHeight="1" x14ac:dyDescent="0.3">
      <c r="A68" s="30" t="s">
        <v>61</v>
      </c>
      <c r="B68" s="15">
        <f>+B63+B64+B65+B66+B67</f>
        <v>50017597</v>
      </c>
      <c r="C68" s="31">
        <v>13218317.130000001</v>
      </c>
      <c r="D68" s="31">
        <f t="shared" ref="D68" si="11">+C68-B68</f>
        <v>-36799279.869999997</v>
      </c>
      <c r="E68" s="32">
        <f t="shared" ref="E68" si="12">+D68/B68*100</f>
        <v>-73.572666575725336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[7]SCF!C67</f>
        <v>50490930</v>
      </c>
      <c r="C70" s="15">
        <v>26978399.890000001</v>
      </c>
      <c r="D70" s="15">
        <f t="shared" ref="D70:D82" si="13">+C70-B70</f>
        <v>-23512530.109999999</v>
      </c>
      <c r="E70" s="16">
        <f t="shared" ref="E70:E82" si="14">+D70/B70*100</f>
        <v>-46.567829330931318</v>
      </c>
    </row>
    <row r="71" spans="1:5" ht="15" customHeight="1" x14ac:dyDescent="0.3">
      <c r="A71" s="17" t="s">
        <v>14</v>
      </c>
      <c r="B71" s="18">
        <f>[7]SCF!C68</f>
        <v>39034379</v>
      </c>
      <c r="C71" s="18">
        <v>21664246.710000001</v>
      </c>
      <c r="D71" s="18">
        <f t="shared" si="13"/>
        <v>-17370132.289999999</v>
      </c>
      <c r="E71" s="19">
        <f t="shared" ref="E71:E81" si="15">IFERROR(+D71/B71*100,0)</f>
        <v>-44.499573798778762</v>
      </c>
    </row>
    <row r="72" spans="1:5" ht="15" customHeight="1" x14ac:dyDescent="0.3">
      <c r="A72" s="17" t="s">
        <v>15</v>
      </c>
      <c r="B72" s="18">
        <f>[7]SCF!C69</f>
        <v>402944</v>
      </c>
      <c r="C72" s="18">
        <v>202614.87</v>
      </c>
      <c r="D72" s="18">
        <f t="shared" si="13"/>
        <v>-200329.13</v>
      </c>
      <c r="E72" s="19">
        <f t="shared" si="15"/>
        <v>-49.71637001667726</v>
      </c>
    </row>
    <row r="73" spans="1:5" ht="15" customHeight="1" x14ac:dyDescent="0.3">
      <c r="A73" s="17" t="s">
        <v>16</v>
      </c>
      <c r="B73" s="18">
        <f>[7]SCF!C70</f>
        <v>15958</v>
      </c>
      <c r="C73" s="18">
        <v>0</v>
      </c>
      <c r="D73" s="18">
        <f t="shared" si="13"/>
        <v>-15958</v>
      </c>
      <c r="E73" s="19">
        <f t="shared" si="15"/>
        <v>-100</v>
      </c>
    </row>
    <row r="74" spans="1:5" ht="15" customHeight="1" x14ac:dyDescent="0.3">
      <c r="A74" s="17" t="s">
        <v>64</v>
      </c>
      <c r="B74" s="18">
        <f>[7]SCF!C71</f>
        <v>360145</v>
      </c>
      <c r="C74" s="18">
        <v>0</v>
      </c>
      <c r="D74" s="18">
        <f t="shared" si="13"/>
        <v>-360145</v>
      </c>
      <c r="E74" s="19">
        <f t="shared" si="15"/>
        <v>-100</v>
      </c>
    </row>
    <row r="75" spans="1:5" ht="15" customHeight="1" x14ac:dyDescent="0.3">
      <c r="A75" s="17" t="s">
        <v>18</v>
      </c>
      <c r="B75" s="18">
        <f>[7]SCF!C72</f>
        <v>10677504</v>
      </c>
      <c r="C75" s="18">
        <v>5111538.3099999996</v>
      </c>
      <c r="D75" s="18">
        <f t="shared" si="13"/>
        <v>-5565965.6900000004</v>
      </c>
      <c r="E75" s="19">
        <f t="shared" si="15"/>
        <v>-52.127966329958767</v>
      </c>
    </row>
    <row r="76" spans="1:5" ht="15" customHeight="1" x14ac:dyDescent="0.3">
      <c r="A76" s="17" t="s">
        <v>19</v>
      </c>
      <c r="B76" s="18">
        <f>[7]SCF!C73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[7]SCF!C74</f>
        <v>24513070</v>
      </c>
      <c r="C77" s="18">
        <v>1455481.07</v>
      </c>
      <c r="D77" s="18">
        <f t="shared" ref="D77:D81" si="16">C77-B77</f>
        <v>-23057588.93</v>
      </c>
      <c r="E77" s="19">
        <f t="shared" si="15"/>
        <v>-94.062428451434272</v>
      </c>
    </row>
    <row r="78" spans="1:5" x14ac:dyDescent="0.3">
      <c r="A78" s="24" t="s">
        <v>66</v>
      </c>
      <c r="B78" s="18">
        <f>[7]SCF!C75</f>
        <v>324825687</v>
      </c>
      <c r="C78" s="18">
        <v>4641841.1100000003</v>
      </c>
      <c r="D78" s="18">
        <f t="shared" si="16"/>
        <v>-320183845.88999999</v>
      </c>
      <c r="E78" s="19">
        <f t="shared" si="15"/>
        <v>-98.570974742523973</v>
      </c>
    </row>
    <row r="79" spans="1:5" ht="15" customHeight="1" x14ac:dyDescent="0.3">
      <c r="A79" s="24" t="s">
        <v>67</v>
      </c>
      <c r="B79" s="18">
        <f>[7]SCF!C76</f>
        <v>3125624</v>
      </c>
      <c r="C79" s="18">
        <v>0</v>
      </c>
      <c r="D79" s="18">
        <f t="shared" si="16"/>
        <v>-3125624</v>
      </c>
      <c r="E79" s="19">
        <f t="shared" si="15"/>
        <v>-100</v>
      </c>
    </row>
    <row r="80" spans="1:5" x14ac:dyDescent="0.3">
      <c r="A80" s="24" t="s">
        <v>68</v>
      </c>
      <c r="B80" s="18">
        <f>[7]SCF!C77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[7]SCF!C78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402955311</v>
      </c>
      <c r="C82" s="31">
        <v>33075722.07</v>
      </c>
      <c r="D82" s="31">
        <f t="shared" si="13"/>
        <v>-369879588.93000001</v>
      </c>
      <c r="E82" s="32">
        <f t="shared" si="14"/>
        <v>-91.79171457303363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[7]SCF!C81</f>
        <v>0</v>
      </c>
      <c r="C84" s="18">
        <v>4307809.6400000006</v>
      </c>
      <c r="D84" s="18">
        <f t="shared" ref="D84:D88" si="17">+C84-B84</f>
        <v>4307809.6400000006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[7]SCF!C82</f>
        <v>374369139</v>
      </c>
      <c r="C85" s="18">
        <v>86568826.310000002</v>
      </c>
      <c r="D85" s="18">
        <f t="shared" si="17"/>
        <v>-287800312.69</v>
      </c>
      <c r="E85" s="19">
        <f t="shared" si="18"/>
        <v>-76.876078369803864</v>
      </c>
    </row>
    <row r="86" spans="1:5" ht="15" customHeight="1" x14ac:dyDescent="0.3">
      <c r="A86" s="24" t="s">
        <v>74</v>
      </c>
      <c r="B86" s="18">
        <f>[7]SCF!C83</f>
        <v>175531055</v>
      </c>
      <c r="C86" s="18">
        <v>29984313.609999999</v>
      </c>
      <c r="D86" s="18">
        <f t="shared" si="17"/>
        <v>-145546741.38999999</v>
      </c>
      <c r="E86" s="19">
        <f t="shared" si="18"/>
        <v>-82.917943716569127</v>
      </c>
    </row>
    <row r="87" spans="1:5" ht="15" customHeight="1" x14ac:dyDescent="0.3">
      <c r="A87" s="30" t="s">
        <v>75</v>
      </c>
      <c r="B87" s="33">
        <f>+B84+B85+B86</f>
        <v>549900194</v>
      </c>
      <c r="C87" s="31">
        <v>120860949.56</v>
      </c>
      <c r="D87" s="31">
        <f t="shared" si="17"/>
        <v>-429039244.44</v>
      </c>
      <c r="E87" s="32">
        <f>+D87/B87*100</f>
        <v>-78.021293522220503</v>
      </c>
    </row>
    <row r="88" spans="1:5" ht="18" customHeight="1" x14ac:dyDescent="0.3">
      <c r="A88" s="25" t="s">
        <v>76</v>
      </c>
      <c r="B88" s="27">
        <f>+B45+B46+B68+B82+B87</f>
        <v>4014098971</v>
      </c>
      <c r="C88" s="27">
        <v>1502262851.6099999</v>
      </c>
      <c r="D88" s="27">
        <f t="shared" si="17"/>
        <v>-2511836119.3900003</v>
      </c>
      <c r="E88" s="28">
        <f>+D88/B88*100</f>
        <v>-62.575341005213104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[7]SCF!C88</f>
        <v>0</v>
      </c>
      <c r="C91" s="18">
        <v>52857818.240000002</v>
      </c>
      <c r="D91" s="18">
        <f t="shared" ref="D91:D98" si="19">+C91-B91</f>
        <v>52857818.240000002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[7]SCF!C89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[7]SCF!C90</f>
        <v>20000000</v>
      </c>
      <c r="C93" s="18">
        <v>13670296.98</v>
      </c>
      <c r="D93" s="18">
        <f t="shared" si="19"/>
        <v>-6329703.0199999996</v>
      </c>
      <c r="E93" s="19">
        <f t="shared" si="20"/>
        <v>-31.648515099999997</v>
      </c>
    </row>
    <row r="94" spans="1:5" ht="15" customHeight="1" x14ac:dyDescent="0.3">
      <c r="A94" s="24" t="s">
        <v>81</v>
      </c>
      <c r="B94" s="18">
        <f>[7]SCF!C91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[7]SCF!C92</f>
        <v>5000000</v>
      </c>
      <c r="C95" s="18">
        <v>0</v>
      </c>
      <c r="D95" s="18">
        <f t="shared" si="19"/>
        <v>-5000000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[7]SCF!C93</f>
        <v>0</v>
      </c>
      <c r="C96" s="18">
        <v>27477684.539999999</v>
      </c>
      <c r="D96" s="18">
        <f t="shared" si="19"/>
        <v>27477684.539999999</v>
      </c>
      <c r="E96" s="19">
        <f t="shared" si="20"/>
        <v>0</v>
      </c>
    </row>
    <row r="97" spans="1:5" x14ac:dyDescent="0.3">
      <c r="A97" s="24" t="s">
        <v>84</v>
      </c>
      <c r="B97" s="18">
        <f>[7]SCF!C94</f>
        <v>0</v>
      </c>
      <c r="C97" s="18">
        <v>3302435</v>
      </c>
      <c r="D97" s="18">
        <f t="shared" si="19"/>
        <v>3302435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25000000</v>
      </c>
      <c r="C98" s="31">
        <v>97308234.75999999</v>
      </c>
      <c r="D98" s="31">
        <f t="shared" si="19"/>
        <v>72308234.75999999</v>
      </c>
      <c r="E98" s="32">
        <f t="shared" ref="E98" si="21">+D98/B98*100</f>
        <v>289.23293903999996</v>
      </c>
    </row>
    <row r="99" spans="1:5" ht="15" customHeight="1" x14ac:dyDescent="0.3">
      <c r="A99" s="34" t="s">
        <v>86</v>
      </c>
      <c r="B99" s="35">
        <f>+B42-B88-B98</f>
        <v>-160657591</v>
      </c>
      <c r="C99" s="36">
        <v>55586507.230000257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[7]SCF!$C$97</f>
        <v>445772517</v>
      </c>
      <c r="C100" s="18">
        <v>383649548.16000003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285114926</v>
      </c>
      <c r="C101" s="36">
        <v>439236055.39000028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ILECO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+[8]SCF!$C$2</f>
        <v>ILECO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[8]SCF!C12</f>
        <v>1854587121</v>
      </c>
      <c r="C16" s="15">
        <v>819144738.45000005</v>
      </c>
      <c r="D16" s="15">
        <f>+C16-B16</f>
        <v>-1035442382.55</v>
      </c>
      <c r="E16" s="16">
        <f t="shared" ref="E16:E42" si="0">+D16/B16*100</f>
        <v>-55.831423114363353</v>
      </c>
    </row>
    <row r="17" spans="1:5" ht="15" customHeight="1" x14ac:dyDescent="0.3">
      <c r="A17" s="17" t="s">
        <v>11</v>
      </c>
      <c r="B17" s="18">
        <f>[8]SCF!C13</f>
        <v>1729083153</v>
      </c>
      <c r="C17" s="18">
        <v>756725505.35000002</v>
      </c>
      <c r="D17" s="18">
        <f t="shared" ref="D17:D42" si="1">+C17-B17</f>
        <v>-972357647.64999998</v>
      </c>
      <c r="E17" s="19">
        <f t="shared" ref="E17:E18" si="2">IFERROR(+D17/B17*100,0)</f>
        <v>-56.235447437153994</v>
      </c>
    </row>
    <row r="18" spans="1:5" ht="15" customHeight="1" x14ac:dyDescent="0.3">
      <c r="A18" s="17" t="s">
        <v>12</v>
      </c>
      <c r="B18" s="18">
        <f>[8]SCF!C14</f>
        <v>73895323</v>
      </c>
      <c r="C18" s="18">
        <v>31433486.029999994</v>
      </c>
      <c r="D18" s="18">
        <f t="shared" si="1"/>
        <v>-42461836.970000006</v>
      </c>
      <c r="E18" s="19">
        <f t="shared" si="2"/>
        <v>-57.462144079132052</v>
      </c>
    </row>
    <row r="19" spans="1:5" ht="15" customHeight="1" x14ac:dyDescent="0.3">
      <c r="A19" s="20" t="s">
        <v>13</v>
      </c>
      <c r="B19" s="15">
        <f>[8]SCF!C15</f>
        <v>34738312</v>
      </c>
      <c r="C19" s="21">
        <v>16796390.57</v>
      </c>
      <c r="D19" s="21">
        <f t="shared" si="1"/>
        <v>-17941921.43</v>
      </c>
      <c r="E19" s="22">
        <f t="shared" si="0"/>
        <v>-51.648800408033644</v>
      </c>
    </row>
    <row r="20" spans="1:5" ht="15" customHeight="1" x14ac:dyDescent="0.3">
      <c r="A20" s="23" t="s">
        <v>14</v>
      </c>
      <c r="B20" s="18">
        <f>[8]SCF!C16</f>
        <v>34738312</v>
      </c>
      <c r="C20" s="18">
        <v>13485461.550000001</v>
      </c>
      <c r="D20" s="18">
        <f t="shared" si="1"/>
        <v>-21252850.449999999</v>
      </c>
      <c r="E20" s="19">
        <f t="shared" ref="E20:E28" si="3">IFERROR(+D20/B20*100,0)</f>
        <v>-61.179859430130058</v>
      </c>
    </row>
    <row r="21" spans="1:5" ht="15" customHeight="1" x14ac:dyDescent="0.3">
      <c r="A21" s="23" t="s">
        <v>15</v>
      </c>
      <c r="B21" s="18">
        <f>[8]SCF!C17</f>
        <v>0</v>
      </c>
      <c r="C21" s="18">
        <v>126351.55</v>
      </c>
      <c r="D21" s="18">
        <f t="shared" si="1"/>
        <v>126351.55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[8]SCF!C18</f>
        <v>0</v>
      </c>
      <c r="C22" s="18">
        <v>119.88999999999999</v>
      </c>
      <c r="D22" s="18">
        <f t="shared" si="1"/>
        <v>119.88999999999999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[8]SCF!C19</f>
        <v>0</v>
      </c>
      <c r="C23" s="18">
        <v>5500.87</v>
      </c>
      <c r="D23" s="18">
        <f t="shared" si="1"/>
        <v>5500.87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[8]SCF!C20</f>
        <v>0</v>
      </c>
      <c r="C24" s="18">
        <v>3178956.71</v>
      </c>
      <c r="D24" s="18">
        <f t="shared" si="1"/>
        <v>3178956.71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[8]SCF!C21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[8]SCF!C22</f>
        <v>16870333</v>
      </c>
      <c r="C26" s="18">
        <v>61297.719999999994</v>
      </c>
      <c r="D26" s="18">
        <f t="shared" si="1"/>
        <v>-16809035.280000001</v>
      </c>
      <c r="E26" s="19">
        <f t="shared" si="3"/>
        <v>-99.636653763740185</v>
      </c>
    </row>
    <row r="27" spans="1:5" ht="15" customHeight="1" x14ac:dyDescent="0.3">
      <c r="A27" s="17" t="s">
        <v>21</v>
      </c>
      <c r="B27" s="18">
        <f>[8]SCF!C23</f>
        <v>0</v>
      </c>
      <c r="C27" s="18">
        <v>14128058.779999999</v>
      </c>
      <c r="D27" s="18">
        <f t="shared" si="1"/>
        <v>14128058.779999999</v>
      </c>
      <c r="E27" s="19">
        <f t="shared" si="3"/>
        <v>0</v>
      </c>
    </row>
    <row r="28" spans="1:5" ht="15" customHeight="1" x14ac:dyDescent="0.3">
      <c r="A28" s="17" t="s">
        <v>22</v>
      </c>
      <c r="B28" s="18">
        <f>[8]SCF!C24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[8]SCF!C25</f>
        <v>38784016</v>
      </c>
      <c r="C29" s="15">
        <v>24857892.379999999</v>
      </c>
      <c r="D29" s="15">
        <f t="shared" si="1"/>
        <v>-13926123.620000001</v>
      </c>
      <c r="E29" s="16">
        <f t="shared" si="0"/>
        <v>-35.90686333256464</v>
      </c>
    </row>
    <row r="30" spans="1:5" ht="15" customHeight="1" x14ac:dyDescent="0.3">
      <c r="A30" s="17" t="s">
        <v>24</v>
      </c>
      <c r="B30" s="18">
        <f>[8]SCF!C26</f>
        <v>23299154</v>
      </c>
      <c r="C30" s="18">
        <v>17955261.93</v>
      </c>
      <c r="D30" s="18">
        <f t="shared" si="1"/>
        <v>-5343892.07</v>
      </c>
      <c r="E30" s="19">
        <f t="shared" ref="E30:E32" si="4">IFERROR(+D30/B30*100,0)</f>
        <v>-22.935991881936999</v>
      </c>
    </row>
    <row r="31" spans="1:5" ht="15" customHeight="1" x14ac:dyDescent="0.3">
      <c r="A31" s="17" t="s">
        <v>25</v>
      </c>
      <c r="B31" s="18">
        <f>[8]SCF!C27</f>
        <v>393299</v>
      </c>
      <c r="C31" s="18">
        <v>65552.86</v>
      </c>
      <c r="D31" s="18">
        <f t="shared" si="1"/>
        <v>-327746.14</v>
      </c>
      <c r="E31" s="19">
        <f t="shared" si="4"/>
        <v>-83.332563774634565</v>
      </c>
    </row>
    <row r="32" spans="1:5" x14ac:dyDescent="0.3">
      <c r="A32" s="17" t="s">
        <v>26</v>
      </c>
      <c r="B32" s="18">
        <f>[8]SCF!C28</f>
        <v>15091563</v>
      </c>
      <c r="C32" s="18">
        <v>6837077.5899999999</v>
      </c>
      <c r="D32" s="18">
        <f t="shared" si="1"/>
        <v>-8254485.4100000001</v>
      </c>
      <c r="E32" s="19">
        <f t="shared" si="4"/>
        <v>-54.696027243831537</v>
      </c>
    </row>
    <row r="33" spans="1:5" x14ac:dyDescent="0.3">
      <c r="A33" s="14" t="s">
        <v>27</v>
      </c>
      <c r="B33" s="15">
        <f>[8]SCF!C29</f>
        <v>170000000</v>
      </c>
      <c r="C33" s="15">
        <v>13319238.620000001</v>
      </c>
      <c r="D33" s="15">
        <f t="shared" si="1"/>
        <v>-156680761.38</v>
      </c>
      <c r="E33" s="16">
        <f t="shared" si="0"/>
        <v>-92.16515375294118</v>
      </c>
    </row>
    <row r="34" spans="1:5" ht="15" customHeight="1" x14ac:dyDescent="0.3">
      <c r="A34" s="17" t="s">
        <v>28</v>
      </c>
      <c r="B34" s="18">
        <f>[8]SCF!C30</f>
        <v>170000000</v>
      </c>
      <c r="C34" s="18">
        <v>7835905.29</v>
      </c>
      <c r="D34" s="18">
        <f t="shared" si="1"/>
        <v>-162164094.71000001</v>
      </c>
      <c r="E34" s="19">
        <f t="shared" ref="E34:E41" si="5">IFERROR(+D34/B34*100,0)</f>
        <v>-95.390643947058834</v>
      </c>
    </row>
    <row r="35" spans="1:5" ht="15" customHeight="1" x14ac:dyDescent="0.3">
      <c r="A35" s="17" t="s">
        <v>29</v>
      </c>
      <c r="B35" s="18">
        <f>[8]SCF!C31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[8]SCF!C32</f>
        <v>0</v>
      </c>
      <c r="C36" s="18">
        <v>5483333.3300000001</v>
      </c>
      <c r="D36" s="18">
        <f t="shared" si="1"/>
        <v>5483333.3300000001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[8]SCF!C33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[8]SCF!C34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[8]SCF!C35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[8]SCF!C36</f>
        <v>0</v>
      </c>
      <c r="C40" s="18">
        <v>29489685.670000002</v>
      </c>
      <c r="D40" s="18">
        <f t="shared" si="1"/>
        <v>29489685.670000002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[8]SCF!C37</f>
        <v>0</v>
      </c>
      <c r="C41" s="18">
        <v>9077879.2199999988</v>
      </c>
      <c r="D41" s="18">
        <f t="shared" si="1"/>
        <v>9077879.2199999988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[8]SCF!C38</f>
        <v>2063371137</v>
      </c>
      <c r="C42" s="27">
        <v>895889434.34000003</v>
      </c>
      <c r="D42" s="27">
        <f t="shared" si="1"/>
        <v>-1167481702.6599998</v>
      </c>
      <c r="E42" s="28">
        <f t="shared" si="0"/>
        <v>-56.581275259933996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[8]SCF!C41</f>
        <v>1506600268</v>
      </c>
      <c r="C45" s="18">
        <v>634171883.44000006</v>
      </c>
      <c r="D45" s="18">
        <f>C45-B45</f>
        <v>-872428384.55999994</v>
      </c>
      <c r="E45" s="19">
        <f>IFERROR(+D45/B45*100,0)</f>
        <v>-57.907090758595295</v>
      </c>
    </row>
    <row r="46" spans="1:5" ht="15" customHeight="1" x14ac:dyDescent="0.3">
      <c r="A46" s="14" t="s">
        <v>39</v>
      </c>
      <c r="B46" s="15">
        <f>[8]SCF!C42</f>
        <v>236937302</v>
      </c>
      <c r="C46" s="15">
        <v>87148529.020000011</v>
      </c>
      <c r="D46" s="15">
        <f t="shared" ref="D46:D61" si="6">+B46-C46</f>
        <v>149788772.97999999</v>
      </c>
      <c r="E46" s="16">
        <f t="shared" ref="E46" si="7">+D46/B46*100</f>
        <v>63.218738339478506</v>
      </c>
    </row>
    <row r="47" spans="1:5" ht="15" customHeight="1" x14ac:dyDescent="0.3">
      <c r="A47" s="17" t="s">
        <v>40</v>
      </c>
      <c r="B47" s="18">
        <f>[8]SCF!C43</f>
        <v>87738878</v>
      </c>
      <c r="C47" s="18">
        <v>37064147.07</v>
      </c>
      <c r="D47" s="18">
        <f t="shared" si="6"/>
        <v>50674730.93</v>
      </c>
      <c r="E47" s="19">
        <f t="shared" ref="E47:E61" si="8">IFERROR(+D47/B47*100,0)</f>
        <v>57.756301522342234</v>
      </c>
    </row>
    <row r="48" spans="1:5" ht="15" customHeight="1" x14ac:dyDescent="0.3">
      <c r="A48" s="17" t="s">
        <v>41</v>
      </c>
      <c r="B48" s="18">
        <f>[8]SCF!C44</f>
        <v>7966861</v>
      </c>
      <c r="C48" s="18">
        <v>4192506.9899999998</v>
      </c>
      <c r="D48" s="18">
        <f t="shared" si="6"/>
        <v>3774354.0100000002</v>
      </c>
      <c r="E48" s="19">
        <f t="shared" si="8"/>
        <v>47.375672928145732</v>
      </c>
    </row>
    <row r="49" spans="1:5" ht="15" customHeight="1" x14ac:dyDescent="0.3">
      <c r="A49" s="17" t="s">
        <v>42</v>
      </c>
      <c r="B49" s="18">
        <f>[8]SCF!C45</f>
        <v>15046000</v>
      </c>
      <c r="C49" s="18">
        <v>7295742.8499999996</v>
      </c>
      <c r="D49" s="18">
        <f t="shared" si="6"/>
        <v>7750257.1500000004</v>
      </c>
      <c r="E49" s="19">
        <f t="shared" si="8"/>
        <v>51.510415725109674</v>
      </c>
    </row>
    <row r="50" spans="1:5" ht="15" customHeight="1" x14ac:dyDescent="0.3">
      <c r="A50" s="17" t="s">
        <v>43</v>
      </c>
      <c r="B50" s="18">
        <f>[8]SCF!C46</f>
        <v>6219135</v>
      </c>
      <c r="C50" s="18">
        <v>952573.92</v>
      </c>
      <c r="D50" s="18">
        <f t="shared" si="6"/>
        <v>5266561.08</v>
      </c>
      <c r="E50" s="19">
        <f t="shared" si="8"/>
        <v>84.683176679715118</v>
      </c>
    </row>
    <row r="51" spans="1:5" ht="15" customHeight="1" x14ac:dyDescent="0.3">
      <c r="A51" s="17" t="s">
        <v>44</v>
      </c>
      <c r="B51" s="18">
        <f>[8]SCF!C47</f>
        <v>8207872</v>
      </c>
      <c r="C51" s="18">
        <v>2226831.35</v>
      </c>
      <c r="D51" s="18">
        <f t="shared" si="6"/>
        <v>5981040.6500000004</v>
      </c>
      <c r="E51" s="19">
        <f t="shared" si="8"/>
        <v>72.869565339225574</v>
      </c>
    </row>
    <row r="52" spans="1:5" x14ac:dyDescent="0.3">
      <c r="A52" s="17" t="s">
        <v>45</v>
      </c>
      <c r="B52" s="18">
        <f>[8]SCF!C48</f>
        <v>7348054</v>
      </c>
      <c r="C52" s="18">
        <v>3054511.38</v>
      </c>
      <c r="D52" s="18">
        <f t="shared" si="6"/>
        <v>4293542.62</v>
      </c>
      <c r="E52" s="19">
        <f t="shared" si="8"/>
        <v>58.43101615747517</v>
      </c>
    </row>
    <row r="53" spans="1:5" ht="15" customHeight="1" x14ac:dyDescent="0.3">
      <c r="A53" s="17" t="s">
        <v>46</v>
      </c>
      <c r="B53" s="18">
        <f>[8]SCF!C49</f>
        <v>18854458</v>
      </c>
      <c r="C53" s="18">
        <v>5427354.4799999995</v>
      </c>
      <c r="D53" s="18">
        <f t="shared" si="6"/>
        <v>13427103.52</v>
      </c>
      <c r="E53" s="19">
        <f t="shared" si="8"/>
        <v>71.214476279296917</v>
      </c>
    </row>
    <row r="54" spans="1:5" ht="15" customHeight="1" x14ac:dyDescent="0.3">
      <c r="A54" s="17" t="s">
        <v>47</v>
      </c>
      <c r="B54" s="18">
        <f>[8]SCF!C50</f>
        <v>12921568</v>
      </c>
      <c r="C54" s="18">
        <v>2846651.26</v>
      </c>
      <c r="D54" s="18">
        <f t="shared" si="6"/>
        <v>10074916.74</v>
      </c>
      <c r="E54" s="19">
        <f t="shared" si="8"/>
        <v>77.969769148759667</v>
      </c>
    </row>
    <row r="55" spans="1:5" ht="15" customHeight="1" x14ac:dyDescent="0.3">
      <c r="A55" s="17" t="s">
        <v>48</v>
      </c>
      <c r="B55" s="18">
        <f>[8]SCF!C51</f>
        <v>2424000</v>
      </c>
      <c r="C55" s="18">
        <v>1054800</v>
      </c>
      <c r="D55" s="18">
        <f t="shared" si="6"/>
        <v>1369200</v>
      </c>
      <c r="E55" s="19">
        <f t="shared" si="8"/>
        <v>56.485148514851481</v>
      </c>
    </row>
    <row r="56" spans="1:5" ht="15" customHeight="1" x14ac:dyDescent="0.3">
      <c r="A56" s="17" t="s">
        <v>49</v>
      </c>
      <c r="B56" s="18">
        <f>[8]SCF!C52</f>
        <v>2792400</v>
      </c>
      <c r="C56" s="18">
        <v>1267350</v>
      </c>
      <c r="D56" s="18">
        <f t="shared" si="6"/>
        <v>1525050</v>
      </c>
      <c r="E56" s="19">
        <f t="shared" si="8"/>
        <v>54.614310270734855</v>
      </c>
    </row>
    <row r="57" spans="1:5" ht="15" customHeight="1" x14ac:dyDescent="0.3">
      <c r="A57" s="17" t="s">
        <v>50</v>
      </c>
      <c r="B57" s="18">
        <f>[8]SCF!C53</f>
        <v>21078299</v>
      </c>
      <c r="C57" s="18">
        <v>9832414.6899999995</v>
      </c>
      <c r="D57" s="18">
        <f t="shared" si="6"/>
        <v>11245884.310000001</v>
      </c>
      <c r="E57" s="19">
        <f t="shared" si="8"/>
        <v>53.352902480413618</v>
      </c>
    </row>
    <row r="58" spans="1:5" ht="15" customHeight="1" x14ac:dyDescent="0.3">
      <c r="A58" s="17" t="s">
        <v>51</v>
      </c>
      <c r="B58" s="18">
        <f>[8]SCF!C54</f>
        <v>5165900</v>
      </c>
      <c r="C58" s="18">
        <v>1545842.46</v>
      </c>
      <c r="D58" s="18">
        <f t="shared" si="6"/>
        <v>3620057.54</v>
      </c>
      <c r="E58" s="19">
        <f t="shared" si="8"/>
        <v>70.076028184827422</v>
      </c>
    </row>
    <row r="59" spans="1:5" ht="15" customHeight="1" x14ac:dyDescent="0.3">
      <c r="A59" s="17" t="s">
        <v>52</v>
      </c>
      <c r="B59" s="18">
        <f>[8]SCF!C55</f>
        <v>33495300</v>
      </c>
      <c r="C59" s="18">
        <v>8773821.290000001</v>
      </c>
      <c r="D59" s="18">
        <f t="shared" si="6"/>
        <v>24721478.710000001</v>
      </c>
      <c r="E59" s="19">
        <f t="shared" si="8"/>
        <v>73.805813681322448</v>
      </c>
    </row>
    <row r="60" spans="1:5" ht="15" customHeight="1" x14ac:dyDescent="0.3">
      <c r="A60" s="17" t="s">
        <v>53</v>
      </c>
      <c r="B60" s="18">
        <f>[8]SCF!C56</f>
        <v>1678577</v>
      </c>
      <c r="C60" s="18">
        <v>368660.41999999993</v>
      </c>
      <c r="D60" s="18">
        <f t="shared" si="6"/>
        <v>1309916.58</v>
      </c>
      <c r="E60" s="19">
        <f t="shared" si="8"/>
        <v>78.037324471859208</v>
      </c>
    </row>
    <row r="61" spans="1:5" ht="15" customHeight="1" x14ac:dyDescent="0.3">
      <c r="A61" s="17" t="s">
        <v>54</v>
      </c>
      <c r="B61" s="18">
        <f>[8]SCF!C57</f>
        <v>6000000</v>
      </c>
      <c r="C61" s="18">
        <v>1245320.8599999999</v>
      </c>
      <c r="D61" s="18">
        <f t="shared" si="6"/>
        <v>4754679.1400000006</v>
      </c>
      <c r="E61" s="19">
        <f t="shared" si="8"/>
        <v>79.244652333333349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[8]SCF!C60</f>
        <v>12482096</v>
      </c>
      <c r="C63" s="18">
        <v>9247456</v>
      </c>
      <c r="D63" s="18">
        <f t="shared" ref="D63:D67" si="9">C63-B63</f>
        <v>-3234640</v>
      </c>
      <c r="E63" s="19">
        <f t="shared" ref="E63:E67" si="10">IFERROR(+D63/B63*100,0)</f>
        <v>-25.914237480628255</v>
      </c>
    </row>
    <row r="64" spans="1:5" x14ac:dyDescent="0.3">
      <c r="A64" s="24" t="s">
        <v>57</v>
      </c>
      <c r="B64" s="18">
        <f>[8]SCF!C61</f>
        <v>0</v>
      </c>
      <c r="C64" s="18">
        <v>2533826.1800000002</v>
      </c>
      <c r="D64" s="18">
        <f t="shared" si="9"/>
        <v>2533826.1800000002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[8]SCF!C62</f>
        <v>9970296</v>
      </c>
      <c r="C65" s="18">
        <v>4985148</v>
      </c>
      <c r="D65" s="18">
        <f t="shared" si="9"/>
        <v>-4985148</v>
      </c>
      <c r="E65" s="19">
        <f t="shared" si="10"/>
        <v>-50</v>
      </c>
    </row>
    <row r="66" spans="1:5" ht="15" customHeight="1" x14ac:dyDescent="0.3">
      <c r="A66" s="24" t="s">
        <v>59</v>
      </c>
      <c r="B66" s="18">
        <f>[8]SCF!C63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[8]SCF!C64</f>
        <v>32525250</v>
      </c>
      <c r="C67" s="18">
        <v>1516339.29</v>
      </c>
      <c r="D67" s="18">
        <f t="shared" si="9"/>
        <v>-31008910.710000001</v>
      </c>
      <c r="E67" s="19">
        <f t="shared" si="10"/>
        <v>-95.33796269052506</v>
      </c>
    </row>
    <row r="68" spans="1:5" ht="15" customHeight="1" x14ac:dyDescent="0.3">
      <c r="A68" s="30" t="s">
        <v>61</v>
      </c>
      <c r="B68" s="15">
        <f>+B63+B64+B65+B66+B67</f>
        <v>54977642</v>
      </c>
      <c r="C68" s="31">
        <v>18282769.469999999</v>
      </c>
      <c r="D68" s="31">
        <f t="shared" ref="D68" si="11">+C68-B68</f>
        <v>-36694872.530000001</v>
      </c>
      <c r="E68" s="32">
        <f t="shared" ref="E68" si="12">+D68/B68*100</f>
        <v>-66.745082537370365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[8]SCF!C67</f>
        <v>34738312</v>
      </c>
      <c r="C70" s="15">
        <v>16471066.17</v>
      </c>
      <c r="D70" s="15">
        <f t="shared" ref="D70:D82" si="13">+C70-B70</f>
        <v>-18267245.829999998</v>
      </c>
      <c r="E70" s="16">
        <f t="shared" ref="E70:E82" si="14">+D70/B70*100</f>
        <v>-52.585300719275011</v>
      </c>
    </row>
    <row r="71" spans="1:5" ht="15" customHeight="1" x14ac:dyDescent="0.3">
      <c r="A71" s="17" t="s">
        <v>14</v>
      </c>
      <c r="B71" s="18">
        <f>[8]SCF!C68</f>
        <v>34738312</v>
      </c>
      <c r="C71" s="18">
        <v>13176278.289999999</v>
      </c>
      <c r="D71" s="18">
        <f t="shared" si="13"/>
        <v>-21562033.710000001</v>
      </c>
      <c r="E71" s="19">
        <f t="shared" ref="E71:E81" si="15">IFERROR(+D71/B71*100,0)</f>
        <v>-62.069894789361101</v>
      </c>
    </row>
    <row r="72" spans="1:5" ht="15" customHeight="1" x14ac:dyDescent="0.3">
      <c r="A72" s="17" t="s">
        <v>15</v>
      </c>
      <c r="B72" s="18">
        <f>[8]SCF!C69</f>
        <v>0</v>
      </c>
      <c r="C72" s="18">
        <v>125742.57</v>
      </c>
      <c r="D72" s="18">
        <f t="shared" si="13"/>
        <v>125742.57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[8]SCF!C70</f>
        <v>0</v>
      </c>
      <c r="C73" s="18">
        <v>138.23999999999998</v>
      </c>
      <c r="D73" s="18">
        <f t="shared" si="13"/>
        <v>138.23999999999998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[8]SCF!C71</f>
        <v>0</v>
      </c>
      <c r="C74" s="18">
        <v>5475.58</v>
      </c>
      <c r="D74" s="18">
        <f t="shared" si="13"/>
        <v>5475.58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[8]SCF!C72</f>
        <v>0</v>
      </c>
      <c r="C75" s="18">
        <v>3163431.49</v>
      </c>
      <c r="D75" s="18">
        <f t="shared" si="13"/>
        <v>3163431.49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[8]SCF!C73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[8]SCF!C74</f>
        <v>16870333</v>
      </c>
      <c r="C77" s="18">
        <v>354255.41</v>
      </c>
      <c r="D77" s="18">
        <f t="shared" ref="D77:D81" si="16">C77-B77</f>
        <v>-16516077.59</v>
      </c>
      <c r="E77" s="19">
        <f t="shared" si="15"/>
        <v>-97.900127934641247</v>
      </c>
    </row>
    <row r="78" spans="1:5" x14ac:dyDescent="0.3">
      <c r="A78" s="24" t="s">
        <v>66</v>
      </c>
      <c r="B78" s="18">
        <f>[8]SCF!C75</f>
        <v>0</v>
      </c>
      <c r="C78" s="18">
        <v>0</v>
      </c>
      <c r="D78" s="18">
        <f t="shared" si="16"/>
        <v>0</v>
      </c>
      <c r="E78" s="19">
        <f t="shared" si="15"/>
        <v>0</v>
      </c>
    </row>
    <row r="79" spans="1:5" ht="15" customHeight="1" x14ac:dyDescent="0.3">
      <c r="A79" s="24" t="s">
        <v>67</v>
      </c>
      <c r="B79" s="18">
        <f>[8]SCF!C76</f>
        <v>1600000</v>
      </c>
      <c r="C79" s="18">
        <v>313062.03999999998</v>
      </c>
      <c r="D79" s="18">
        <f t="shared" si="16"/>
        <v>-1286937.96</v>
      </c>
      <c r="E79" s="19">
        <f t="shared" si="15"/>
        <v>-80.433622499999998</v>
      </c>
    </row>
    <row r="80" spans="1:5" x14ac:dyDescent="0.3">
      <c r="A80" s="24" t="s">
        <v>68</v>
      </c>
      <c r="B80" s="18">
        <f>[8]SCF!C77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[8]SCF!C78</f>
        <v>0</v>
      </c>
      <c r="C81" s="18">
        <v>17695671.189999998</v>
      </c>
      <c r="D81" s="18">
        <f t="shared" si="16"/>
        <v>17695671.189999998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53208645</v>
      </c>
      <c r="C82" s="31">
        <v>34834054.809999995</v>
      </c>
      <c r="D82" s="31">
        <f t="shared" si="13"/>
        <v>-18374590.190000005</v>
      </c>
      <c r="E82" s="32">
        <f t="shared" si="14"/>
        <v>-34.53309173725436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[8]SCF!C81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[8]SCF!C82</f>
        <v>186124734</v>
      </c>
      <c r="C85" s="18">
        <v>45314254.549999997</v>
      </c>
      <c r="D85" s="18">
        <f t="shared" si="17"/>
        <v>-140810479.44999999</v>
      </c>
      <c r="E85" s="19">
        <f t="shared" si="18"/>
        <v>-75.653824413256103</v>
      </c>
    </row>
    <row r="86" spans="1:5" ht="15" customHeight="1" x14ac:dyDescent="0.3">
      <c r="A86" s="24" t="s">
        <v>74</v>
      </c>
      <c r="B86" s="18">
        <f>[8]SCF!C83</f>
        <v>71410564</v>
      </c>
      <c r="C86" s="18">
        <v>3352124.46</v>
      </c>
      <c r="D86" s="18">
        <f t="shared" si="17"/>
        <v>-68058439.540000007</v>
      </c>
      <c r="E86" s="19">
        <f t="shared" si="18"/>
        <v>-95.305842340077305</v>
      </c>
    </row>
    <row r="87" spans="1:5" ht="15" customHeight="1" x14ac:dyDescent="0.3">
      <c r="A87" s="30" t="s">
        <v>75</v>
      </c>
      <c r="B87" s="33">
        <f>+B84+B85+B86</f>
        <v>257535298</v>
      </c>
      <c r="C87" s="31">
        <v>48666379.009999998</v>
      </c>
      <c r="D87" s="31">
        <f t="shared" si="17"/>
        <v>-208868918.99000001</v>
      </c>
      <c r="E87" s="32">
        <f>+D87/B87*100</f>
        <v>-81.103025725817218</v>
      </c>
    </row>
    <row r="88" spans="1:5" ht="18" customHeight="1" x14ac:dyDescent="0.3">
      <c r="A88" s="25" t="s">
        <v>76</v>
      </c>
      <c r="B88" s="27">
        <f>+B45+B46+B68+B82+B87</f>
        <v>2109259155</v>
      </c>
      <c r="C88" s="27">
        <v>823103615.75</v>
      </c>
      <c r="D88" s="27">
        <f t="shared" si="17"/>
        <v>-1286155539.25</v>
      </c>
      <c r="E88" s="28">
        <f>+D88/B88*100</f>
        <v>-60.976648421848381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[8]SCF!C88</f>
        <v>0</v>
      </c>
      <c r="C91" s="18">
        <v>29366249.860000003</v>
      </c>
      <c r="D91" s="18">
        <f t="shared" ref="D91:D98" si="19">+C91-B91</f>
        <v>29366249.860000003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[8]SCF!C89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[8]SCF!C90</f>
        <v>10000000</v>
      </c>
      <c r="C93" s="18">
        <v>4369960.6900000004</v>
      </c>
      <c r="D93" s="18">
        <f t="shared" si="19"/>
        <v>-5630039.3099999996</v>
      </c>
      <c r="E93" s="19">
        <f t="shared" si="20"/>
        <v>-56.300393100000001</v>
      </c>
    </row>
    <row r="94" spans="1:5" ht="15" customHeight="1" x14ac:dyDescent="0.3">
      <c r="A94" s="24" t="s">
        <v>81</v>
      </c>
      <c r="B94" s="18">
        <f>[8]SCF!C91</f>
        <v>6000000</v>
      </c>
      <c r="C94" s="18">
        <v>0</v>
      </c>
      <c r="D94" s="18">
        <f t="shared" si="19"/>
        <v>-6000000</v>
      </c>
      <c r="E94" s="19">
        <f t="shared" si="20"/>
        <v>-100</v>
      </c>
    </row>
    <row r="95" spans="1:5" ht="15" customHeight="1" x14ac:dyDescent="0.3">
      <c r="A95" s="24" t="s">
        <v>82</v>
      </c>
      <c r="B95" s="18">
        <f>[8]SCF!C92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[8]SCF!C93</f>
        <v>0</v>
      </c>
      <c r="C96" s="18">
        <v>3000000</v>
      </c>
      <c r="D96" s="18">
        <f t="shared" si="19"/>
        <v>3000000</v>
      </c>
      <c r="E96" s="19">
        <f t="shared" si="20"/>
        <v>0</v>
      </c>
    </row>
    <row r="97" spans="1:5" x14ac:dyDescent="0.3">
      <c r="A97" s="24" t="s">
        <v>84</v>
      </c>
      <c r="B97" s="18">
        <f>[8]SCF!C94</f>
        <v>0</v>
      </c>
      <c r="C97" s="18">
        <v>39866295.060000002</v>
      </c>
      <c r="D97" s="18">
        <f t="shared" si="19"/>
        <v>39866295.060000002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16000000</v>
      </c>
      <c r="C98" s="31">
        <v>76602505.610000014</v>
      </c>
      <c r="D98" s="31">
        <f t="shared" si="19"/>
        <v>60602505.610000014</v>
      </c>
      <c r="E98" s="32">
        <f t="shared" ref="E98" si="21">+D98/B98*100</f>
        <v>378.7656600625001</v>
      </c>
    </row>
    <row r="99" spans="1:5" ht="15" customHeight="1" x14ac:dyDescent="0.3">
      <c r="A99" s="34" t="s">
        <v>86</v>
      </c>
      <c r="B99" s="35">
        <f>+B42-B88-B98</f>
        <v>-61888018</v>
      </c>
      <c r="C99" s="36">
        <v>-3816687.0199999809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[8]SCF!$C$97</f>
        <v>156420937</v>
      </c>
      <c r="C100" s="18">
        <v>156420937.05000001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94532919</v>
      </c>
      <c r="C101" s="36">
        <v>152604250.03000003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01"/>
  <sheetViews>
    <sheetView showGridLines="0" zoomScaleNormal="100" workbookViewId="0"/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NOCECO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+[9]SCF!$C$2</f>
        <v>NOCECO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[9]SCF!C12</f>
        <v>3117841640.0999999</v>
      </c>
      <c r="C16" s="15">
        <v>2100288301.5500002</v>
      </c>
      <c r="D16" s="15">
        <f>+C16-B16</f>
        <v>-1017553338.5499997</v>
      </c>
      <c r="E16" s="16">
        <f t="shared" ref="E16:E42" si="0">+D16/B16*100</f>
        <v>-32.636466376700369</v>
      </c>
    </row>
    <row r="17" spans="1:5" ht="15" customHeight="1" x14ac:dyDescent="0.3">
      <c r="A17" s="17" t="s">
        <v>11</v>
      </c>
      <c r="B17" s="18">
        <f>[9]SCF!C13</f>
        <v>2671809179.71</v>
      </c>
      <c r="C17" s="18">
        <v>1838956056.8200002</v>
      </c>
      <c r="D17" s="18">
        <f t="shared" ref="D17:D42" si="1">+C17-B17</f>
        <v>-832853122.88999987</v>
      </c>
      <c r="E17" s="19">
        <f t="shared" ref="E17:E18" si="2">IFERROR(+D17/B17*100,0)</f>
        <v>-31.171878935620629</v>
      </c>
    </row>
    <row r="18" spans="1:5" ht="15" customHeight="1" x14ac:dyDescent="0.3">
      <c r="A18" s="17" t="s">
        <v>12</v>
      </c>
      <c r="B18" s="18">
        <f>[9]SCF!C14</f>
        <v>93971012.180000007</v>
      </c>
      <c r="C18" s="18">
        <v>41118951.060000002</v>
      </c>
      <c r="D18" s="18">
        <f t="shared" si="1"/>
        <v>-52852061.120000005</v>
      </c>
      <c r="E18" s="19">
        <f t="shared" si="2"/>
        <v>-56.242941194208598</v>
      </c>
    </row>
    <row r="19" spans="1:5" ht="15" customHeight="1" x14ac:dyDescent="0.3">
      <c r="A19" s="20" t="s">
        <v>13</v>
      </c>
      <c r="B19" s="15">
        <f>[9]SCF!C15</f>
        <v>89375353.060000002</v>
      </c>
      <c r="C19" s="21">
        <v>32184284.77</v>
      </c>
      <c r="D19" s="21">
        <f t="shared" si="1"/>
        <v>-57191068.290000007</v>
      </c>
      <c r="E19" s="22">
        <f t="shared" si="0"/>
        <v>-63.989753698210464</v>
      </c>
    </row>
    <row r="20" spans="1:5" ht="15" customHeight="1" x14ac:dyDescent="0.3">
      <c r="A20" s="23" t="s">
        <v>14</v>
      </c>
      <c r="B20" s="18">
        <f>[9]SCF!C16</f>
        <v>68503920.129999995</v>
      </c>
      <c r="C20" s="18">
        <v>25751634.399999999</v>
      </c>
      <c r="D20" s="18">
        <f t="shared" si="1"/>
        <v>-42752285.729999997</v>
      </c>
      <c r="E20" s="19">
        <f t="shared" ref="E20:E28" si="3">IFERROR(+D20/B20*100,0)</f>
        <v>-62.408524430235403</v>
      </c>
    </row>
    <row r="21" spans="1:5" ht="15" customHeight="1" x14ac:dyDescent="0.3">
      <c r="A21" s="23" t="s">
        <v>15</v>
      </c>
      <c r="B21" s="18">
        <f>[9]SCF!C17</f>
        <v>754253.01</v>
      </c>
      <c r="C21" s="18">
        <v>245528.76</v>
      </c>
      <c r="D21" s="18">
        <f t="shared" si="1"/>
        <v>-508724.25</v>
      </c>
      <c r="E21" s="19">
        <f t="shared" si="3"/>
        <v>-67.44742722339285</v>
      </c>
    </row>
    <row r="22" spans="1:5" ht="15" customHeight="1" x14ac:dyDescent="0.3">
      <c r="A22" s="23" t="s">
        <v>16</v>
      </c>
      <c r="B22" s="18">
        <f>[9]SCF!C18</f>
        <v>1109195.6000000001</v>
      </c>
      <c r="C22" s="18">
        <v>180.75000000000003</v>
      </c>
      <c r="D22" s="18">
        <f t="shared" si="1"/>
        <v>-1109014.8500000001</v>
      </c>
      <c r="E22" s="19">
        <f t="shared" si="3"/>
        <v>-99.983704407049572</v>
      </c>
    </row>
    <row r="23" spans="1:5" ht="15" customHeight="1" x14ac:dyDescent="0.3">
      <c r="A23" s="23" t="s">
        <v>17</v>
      </c>
      <c r="B23" s="18">
        <f>[9]SCF!C19</f>
        <v>18555.68</v>
      </c>
      <c r="C23" s="18">
        <v>5393.18</v>
      </c>
      <c r="D23" s="18">
        <f t="shared" si="1"/>
        <v>-13162.5</v>
      </c>
      <c r="E23" s="19">
        <f t="shared" si="3"/>
        <v>-70.93515300975227</v>
      </c>
    </row>
    <row r="24" spans="1:5" ht="15" customHeight="1" x14ac:dyDescent="0.3">
      <c r="A24" s="23" t="s">
        <v>18</v>
      </c>
      <c r="B24" s="18">
        <f>[9]SCF!C20</f>
        <v>18989428.640000001</v>
      </c>
      <c r="C24" s="18">
        <v>6181547.6799999997</v>
      </c>
      <c r="D24" s="18">
        <f t="shared" si="1"/>
        <v>-12807880.960000001</v>
      </c>
      <c r="E24" s="19">
        <f t="shared" si="3"/>
        <v>-67.44742668571412</v>
      </c>
    </row>
    <row r="25" spans="1:5" ht="15" customHeight="1" x14ac:dyDescent="0.3">
      <c r="A25" s="23" t="s">
        <v>19</v>
      </c>
      <c r="B25" s="18">
        <f>[9]SCF!C21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[9]SCF!C22</f>
        <v>31946690.91</v>
      </c>
      <c r="C26" s="18">
        <v>114631.41</v>
      </c>
      <c r="D26" s="18">
        <f t="shared" si="1"/>
        <v>-31832059.5</v>
      </c>
      <c r="E26" s="19">
        <f t="shared" si="3"/>
        <v>-99.641179080728776</v>
      </c>
    </row>
    <row r="27" spans="1:5" ht="15" customHeight="1" x14ac:dyDescent="0.3">
      <c r="A27" s="17" t="s">
        <v>21</v>
      </c>
      <c r="B27" s="18">
        <f>[9]SCF!C23</f>
        <v>230739404.24000001</v>
      </c>
      <c r="C27" s="18">
        <v>188727707.21000001</v>
      </c>
      <c r="D27" s="18">
        <f t="shared" si="1"/>
        <v>-42011697.030000001</v>
      </c>
      <c r="E27" s="19">
        <f t="shared" si="3"/>
        <v>-18.207421991218364</v>
      </c>
    </row>
    <row r="28" spans="1:5" ht="15" customHeight="1" x14ac:dyDescent="0.3">
      <c r="A28" s="17" t="s">
        <v>22</v>
      </c>
      <c r="B28" s="18">
        <f>[9]SCF!C24</f>
        <v>0</v>
      </c>
      <c r="C28" s="18">
        <v>-813329.72000000009</v>
      </c>
      <c r="D28" s="18">
        <f t="shared" si="1"/>
        <v>-813329.72000000009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[9]SCF!C25</f>
        <v>152453130.47999999</v>
      </c>
      <c r="C29" s="15">
        <v>163610969.30000001</v>
      </c>
      <c r="D29" s="15">
        <f t="shared" si="1"/>
        <v>11157838.820000023</v>
      </c>
      <c r="E29" s="16">
        <f t="shared" si="0"/>
        <v>7.3188650078023789</v>
      </c>
    </row>
    <row r="30" spans="1:5" ht="15" customHeight="1" x14ac:dyDescent="0.3">
      <c r="A30" s="17" t="s">
        <v>24</v>
      </c>
      <c r="B30" s="18">
        <f>[9]SCF!C26</f>
        <v>562030</v>
      </c>
      <c r="C30" s="18">
        <v>252335.7</v>
      </c>
      <c r="D30" s="18">
        <f t="shared" si="1"/>
        <v>-309694.3</v>
      </c>
      <c r="E30" s="19">
        <f t="shared" ref="E30:E32" si="4">IFERROR(+D30/B30*100,0)</f>
        <v>-55.10280590004092</v>
      </c>
    </row>
    <row r="31" spans="1:5" ht="15" customHeight="1" x14ac:dyDescent="0.3">
      <c r="A31" s="17" t="s">
        <v>25</v>
      </c>
      <c r="B31" s="18">
        <f>[9]SCF!C27</f>
        <v>892103.54</v>
      </c>
      <c r="C31" s="18">
        <v>257132.07</v>
      </c>
      <c r="D31" s="18">
        <f t="shared" si="1"/>
        <v>-634971.47</v>
      </c>
      <c r="E31" s="19">
        <f t="shared" si="4"/>
        <v>-71.176880432511226</v>
      </c>
    </row>
    <row r="32" spans="1:5" x14ac:dyDescent="0.3">
      <c r="A32" s="17" t="s">
        <v>26</v>
      </c>
      <c r="B32" s="18">
        <f>[9]SCF!C28</f>
        <v>150998996.94</v>
      </c>
      <c r="C32" s="18">
        <v>163101501.53</v>
      </c>
      <c r="D32" s="18">
        <f t="shared" si="1"/>
        <v>12102504.590000004</v>
      </c>
      <c r="E32" s="19">
        <f t="shared" si="4"/>
        <v>8.0149569435941199</v>
      </c>
    </row>
    <row r="33" spans="1:5" x14ac:dyDescent="0.3">
      <c r="A33" s="14" t="s">
        <v>27</v>
      </c>
      <c r="B33" s="15">
        <f>[9]SCF!C29</f>
        <v>88974192.959999993</v>
      </c>
      <c r="C33" s="15">
        <v>49625000</v>
      </c>
      <c r="D33" s="15">
        <f t="shared" si="1"/>
        <v>-39349192.959999993</v>
      </c>
      <c r="E33" s="16">
        <f t="shared" si="0"/>
        <v>-44.22540025475719</v>
      </c>
    </row>
    <row r="34" spans="1:5" ht="15" customHeight="1" x14ac:dyDescent="0.3">
      <c r="A34" s="17" t="s">
        <v>28</v>
      </c>
      <c r="B34" s="18">
        <f>[9]SCF!C30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[9]SCF!C31</f>
        <v>88974192.959999993</v>
      </c>
      <c r="C35" s="18">
        <v>49625000</v>
      </c>
      <c r="D35" s="18">
        <f t="shared" si="1"/>
        <v>-39349192.959999993</v>
      </c>
      <c r="E35" s="19">
        <f t="shared" si="5"/>
        <v>-44.22540025475719</v>
      </c>
    </row>
    <row r="36" spans="1:5" ht="20.399999999999999" customHeight="1" x14ac:dyDescent="0.3">
      <c r="A36" s="17" t="s">
        <v>30</v>
      </c>
      <c r="B36" s="18">
        <f>[9]SCF!C32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[9]SCF!C33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[9]SCF!C34</f>
        <v>0</v>
      </c>
      <c r="C38" s="18">
        <v>41692600.090000004</v>
      </c>
      <c r="D38" s="18">
        <f t="shared" si="1"/>
        <v>41692600.090000004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[9]SCF!C35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[9]SCF!C36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[9]SCF!C37</f>
        <v>1314145.92</v>
      </c>
      <c r="C41" s="18">
        <v>8360274.71</v>
      </c>
      <c r="D41" s="18">
        <f t="shared" si="1"/>
        <v>7046128.79</v>
      </c>
      <c r="E41" s="19">
        <f t="shared" si="5"/>
        <v>536.17552531761476</v>
      </c>
    </row>
    <row r="42" spans="1:5" ht="15" customHeight="1" x14ac:dyDescent="0.3">
      <c r="A42" s="25" t="s">
        <v>36</v>
      </c>
      <c r="B42" s="26">
        <f>[9]SCF!C38</f>
        <v>3360583109.46</v>
      </c>
      <c r="C42" s="27">
        <v>2363577145.6500006</v>
      </c>
      <c r="D42" s="27">
        <f t="shared" si="1"/>
        <v>-997005963.80999947</v>
      </c>
      <c r="E42" s="28">
        <f t="shared" si="0"/>
        <v>-29.667647885375604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[9]SCF!C41</f>
        <v>2364320969.02</v>
      </c>
      <c r="C45" s="18">
        <v>1823170867.04</v>
      </c>
      <c r="D45" s="18">
        <f>C45-B45</f>
        <v>-541150101.98000002</v>
      </c>
      <c r="E45" s="19">
        <f>IFERROR(+D45/B45*100,0)</f>
        <v>-22.888182656701819</v>
      </c>
    </row>
    <row r="46" spans="1:5" ht="15" customHeight="1" x14ac:dyDescent="0.3">
      <c r="A46" s="14" t="s">
        <v>39</v>
      </c>
      <c r="B46" s="15">
        <f>[9]SCF!C42</f>
        <v>414847652.44999999</v>
      </c>
      <c r="C46" s="15">
        <v>190344835.22999999</v>
      </c>
      <c r="D46" s="15">
        <f t="shared" ref="D46:D61" si="6">+B46-C46</f>
        <v>224502817.22</v>
      </c>
      <c r="E46" s="16">
        <f t="shared" ref="E46" si="7">+D46/B46*100</f>
        <v>54.116930852599786</v>
      </c>
    </row>
    <row r="47" spans="1:5" ht="15" customHeight="1" x14ac:dyDescent="0.3">
      <c r="A47" s="17" t="s">
        <v>40</v>
      </c>
      <c r="B47" s="18">
        <f>[9]SCF!C43</f>
        <v>178918971.80000001</v>
      </c>
      <c r="C47" s="18">
        <v>81891870.169999987</v>
      </c>
      <c r="D47" s="18">
        <f t="shared" si="6"/>
        <v>97027101.630000025</v>
      </c>
      <c r="E47" s="19">
        <f t="shared" ref="E47:E61" si="8">IFERROR(+D47/B47*100,0)</f>
        <v>54.229632919229651</v>
      </c>
    </row>
    <row r="48" spans="1:5" ht="15" customHeight="1" x14ac:dyDescent="0.3">
      <c r="A48" s="17" t="s">
        <v>41</v>
      </c>
      <c r="B48" s="18">
        <f>[9]SCF!C44</f>
        <v>9818743.9199999999</v>
      </c>
      <c r="C48" s="18">
        <v>7265051.9300000006</v>
      </c>
      <c r="D48" s="18">
        <f t="shared" si="6"/>
        <v>2553691.9899999993</v>
      </c>
      <c r="E48" s="19">
        <f t="shared" si="8"/>
        <v>26.008336817893092</v>
      </c>
    </row>
    <row r="49" spans="1:5" ht="15" customHeight="1" x14ac:dyDescent="0.3">
      <c r="A49" s="17" t="s">
        <v>42</v>
      </c>
      <c r="B49" s="18">
        <f>[9]SCF!C45</f>
        <v>90766342.560000002</v>
      </c>
      <c r="C49" s="18">
        <v>43032413.729999997</v>
      </c>
      <c r="D49" s="18">
        <f t="shared" si="6"/>
        <v>47733928.830000006</v>
      </c>
      <c r="E49" s="19">
        <f t="shared" si="8"/>
        <v>52.589900048518601</v>
      </c>
    </row>
    <row r="50" spans="1:5" ht="15" customHeight="1" x14ac:dyDescent="0.3">
      <c r="A50" s="17" t="s">
        <v>43</v>
      </c>
      <c r="B50" s="18">
        <f>[9]SCF!C46</f>
        <v>7746798</v>
      </c>
      <c r="C50" s="18">
        <v>2627525.0999999996</v>
      </c>
      <c r="D50" s="18">
        <f t="shared" si="6"/>
        <v>5119272.9000000004</v>
      </c>
      <c r="E50" s="19">
        <f t="shared" si="8"/>
        <v>66.082436898445025</v>
      </c>
    </row>
    <row r="51" spans="1:5" ht="15" customHeight="1" x14ac:dyDescent="0.3">
      <c r="A51" s="17" t="s">
        <v>44</v>
      </c>
      <c r="B51" s="18">
        <f>[9]SCF!C47</f>
        <v>11919751.699999999</v>
      </c>
      <c r="C51" s="18">
        <v>2967799.4699999993</v>
      </c>
      <c r="D51" s="18">
        <f t="shared" si="6"/>
        <v>8951952.2300000004</v>
      </c>
      <c r="E51" s="19">
        <f t="shared" si="8"/>
        <v>75.101834797448006</v>
      </c>
    </row>
    <row r="52" spans="1:5" x14ac:dyDescent="0.3">
      <c r="A52" s="17" t="s">
        <v>45</v>
      </c>
      <c r="B52" s="18">
        <f>[9]SCF!C48</f>
        <v>1185000</v>
      </c>
      <c r="C52" s="18">
        <v>921047.59</v>
      </c>
      <c r="D52" s="18">
        <f t="shared" si="6"/>
        <v>263952.41000000003</v>
      </c>
      <c r="E52" s="19">
        <f t="shared" si="8"/>
        <v>22.274464978902955</v>
      </c>
    </row>
    <row r="53" spans="1:5" ht="15" customHeight="1" x14ac:dyDescent="0.3">
      <c r="A53" s="17" t="s">
        <v>46</v>
      </c>
      <c r="B53" s="18">
        <f>[9]SCF!C49</f>
        <v>15543400</v>
      </c>
      <c r="C53" s="18">
        <v>10388884.25</v>
      </c>
      <c r="D53" s="18">
        <f t="shared" si="6"/>
        <v>5154515.75</v>
      </c>
      <c r="E53" s="19">
        <f t="shared" si="8"/>
        <v>33.162086480435427</v>
      </c>
    </row>
    <row r="54" spans="1:5" ht="15" customHeight="1" x14ac:dyDescent="0.3">
      <c r="A54" s="17" t="s">
        <v>47</v>
      </c>
      <c r="B54" s="18">
        <f>[9]SCF!C50</f>
        <v>31800265.550000001</v>
      </c>
      <c r="C54" s="18">
        <v>7310753.5599999996</v>
      </c>
      <c r="D54" s="18">
        <f t="shared" si="6"/>
        <v>24489511.990000002</v>
      </c>
      <c r="E54" s="19">
        <f t="shared" si="8"/>
        <v>77.010400908428906</v>
      </c>
    </row>
    <row r="55" spans="1:5" ht="15" customHeight="1" x14ac:dyDescent="0.3">
      <c r="A55" s="17" t="s">
        <v>48</v>
      </c>
      <c r="B55" s="18">
        <f>[9]SCF!C51</f>
        <v>6145500</v>
      </c>
      <c r="C55" s="18">
        <v>4248354.51</v>
      </c>
      <c r="D55" s="18">
        <f t="shared" si="6"/>
        <v>1897145.4900000002</v>
      </c>
      <c r="E55" s="19">
        <f t="shared" si="8"/>
        <v>30.870482304124973</v>
      </c>
    </row>
    <row r="56" spans="1:5" ht="15" customHeight="1" x14ac:dyDescent="0.3">
      <c r="A56" s="17" t="s">
        <v>49</v>
      </c>
      <c r="B56" s="18">
        <f>[9]SCF!C52</f>
        <v>7959000</v>
      </c>
      <c r="C56" s="18">
        <v>4202764.3499999996</v>
      </c>
      <c r="D56" s="18">
        <f t="shared" si="6"/>
        <v>3756235.6500000004</v>
      </c>
      <c r="E56" s="19">
        <f t="shared" si="8"/>
        <v>47.19481907274784</v>
      </c>
    </row>
    <row r="57" spans="1:5" ht="15" customHeight="1" x14ac:dyDescent="0.3">
      <c r="A57" s="17" t="s">
        <v>50</v>
      </c>
      <c r="B57" s="18">
        <f>[9]SCF!C53</f>
        <v>24779149.829999998</v>
      </c>
      <c r="C57" s="18">
        <v>13523132.530000001</v>
      </c>
      <c r="D57" s="18">
        <f t="shared" si="6"/>
        <v>11256017.299999997</v>
      </c>
      <c r="E57" s="19">
        <f t="shared" si="8"/>
        <v>45.425357113634263</v>
      </c>
    </row>
    <row r="58" spans="1:5" ht="15" customHeight="1" x14ac:dyDescent="0.3">
      <c r="A58" s="17" t="s">
        <v>51</v>
      </c>
      <c r="B58" s="18">
        <f>[9]SCF!C54</f>
        <v>5899000</v>
      </c>
      <c r="C58" s="18">
        <v>1447525.93</v>
      </c>
      <c r="D58" s="18">
        <f t="shared" si="6"/>
        <v>4451474.07</v>
      </c>
      <c r="E58" s="19">
        <f t="shared" si="8"/>
        <v>75.461503136124776</v>
      </c>
    </row>
    <row r="59" spans="1:5" ht="15" customHeight="1" x14ac:dyDescent="0.3">
      <c r="A59" s="17" t="s">
        <v>52</v>
      </c>
      <c r="B59" s="18">
        <f>[9]SCF!C55</f>
        <v>12209000</v>
      </c>
      <c r="C59" s="18">
        <v>5754690.5499999998</v>
      </c>
      <c r="D59" s="18">
        <f t="shared" si="6"/>
        <v>6454309.4500000002</v>
      </c>
      <c r="E59" s="19">
        <f t="shared" si="8"/>
        <v>52.865176918666556</v>
      </c>
    </row>
    <row r="60" spans="1:5" ht="15" customHeight="1" x14ac:dyDescent="0.3">
      <c r="A60" s="17" t="s">
        <v>53</v>
      </c>
      <c r="B60" s="18">
        <f>[9]SCF!C56</f>
        <v>4445229.09</v>
      </c>
      <c r="C60" s="18">
        <v>1230217.57</v>
      </c>
      <c r="D60" s="18">
        <f t="shared" si="6"/>
        <v>3215011.5199999996</v>
      </c>
      <c r="E60" s="19">
        <f t="shared" si="8"/>
        <v>72.324990566459192</v>
      </c>
    </row>
    <row r="61" spans="1:5" ht="15" customHeight="1" x14ac:dyDescent="0.3">
      <c r="A61" s="17" t="s">
        <v>54</v>
      </c>
      <c r="B61" s="18">
        <f>[9]SCF!C57</f>
        <v>5711500</v>
      </c>
      <c r="C61" s="18">
        <v>3532803.9899999998</v>
      </c>
      <c r="D61" s="18">
        <f t="shared" si="6"/>
        <v>2178696.0100000002</v>
      </c>
      <c r="E61" s="19">
        <f t="shared" si="8"/>
        <v>38.145776240917449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[9]SCF!C60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[9]SCF!C61</f>
        <v>13635459.92</v>
      </c>
      <c r="C64" s="18">
        <v>6242513.6899999995</v>
      </c>
      <c r="D64" s="18">
        <f t="shared" si="9"/>
        <v>-7392946.2300000004</v>
      </c>
      <c r="E64" s="19">
        <f t="shared" si="10"/>
        <v>-54.218532219483805</v>
      </c>
    </row>
    <row r="65" spans="1:5" ht="15" customHeight="1" x14ac:dyDescent="0.3">
      <c r="A65" s="24" t="s">
        <v>58</v>
      </c>
      <c r="B65" s="18">
        <f>[9]SCF!C62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[9]SCF!C63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[9]SCF!C64</f>
        <v>91519949.989999995</v>
      </c>
      <c r="C67" s="18">
        <v>8602945.6600000001</v>
      </c>
      <c r="D67" s="18">
        <f t="shared" si="9"/>
        <v>-82917004.329999998</v>
      </c>
      <c r="E67" s="19">
        <f t="shared" si="10"/>
        <v>-90.599923119560259</v>
      </c>
    </row>
    <row r="68" spans="1:5" ht="15" customHeight="1" x14ac:dyDescent="0.3">
      <c r="A68" s="30" t="s">
        <v>61</v>
      </c>
      <c r="B68" s="15">
        <f>+B63+B64+B65+B66+B67</f>
        <v>105155409.91</v>
      </c>
      <c r="C68" s="31">
        <v>14845459.35</v>
      </c>
      <c r="D68" s="31">
        <f t="shared" ref="D68" si="11">+C68-B68</f>
        <v>-90309950.560000002</v>
      </c>
      <c r="E68" s="32">
        <f t="shared" ref="E68" si="12">+D68/B68*100</f>
        <v>-85.882362721322778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[9]SCF!C67</f>
        <v>89375353.060000002</v>
      </c>
      <c r="C70" s="15">
        <v>30613704.309999995</v>
      </c>
      <c r="D70" s="15">
        <f t="shared" ref="D70:D82" si="13">+C70-B70</f>
        <v>-58761648.750000007</v>
      </c>
      <c r="E70" s="16">
        <f t="shared" ref="E70:E82" si="14">+D70/B70*100</f>
        <v>-65.747039578743568</v>
      </c>
    </row>
    <row r="71" spans="1:5" ht="15" customHeight="1" x14ac:dyDescent="0.3">
      <c r="A71" s="17" t="s">
        <v>14</v>
      </c>
      <c r="B71" s="18">
        <f>[9]SCF!C68</f>
        <v>68503920.129999995</v>
      </c>
      <c r="C71" s="18">
        <v>24494747.069999997</v>
      </c>
      <c r="D71" s="18">
        <f t="shared" si="13"/>
        <v>-44009173.060000002</v>
      </c>
      <c r="E71" s="19">
        <f t="shared" ref="E71:E81" si="15">IFERROR(+D71/B71*100,0)</f>
        <v>-64.243291444465839</v>
      </c>
    </row>
    <row r="72" spans="1:5" ht="15" customHeight="1" x14ac:dyDescent="0.3">
      <c r="A72" s="17" t="s">
        <v>15</v>
      </c>
      <c r="B72" s="18">
        <f>[9]SCF!C69</f>
        <v>754253.01</v>
      </c>
      <c r="C72" s="18">
        <v>233544.98</v>
      </c>
      <c r="D72" s="18">
        <f t="shared" si="13"/>
        <v>-520708.03</v>
      </c>
      <c r="E72" s="19">
        <f t="shared" si="15"/>
        <v>-69.036254823828941</v>
      </c>
    </row>
    <row r="73" spans="1:5" ht="15" customHeight="1" x14ac:dyDescent="0.3">
      <c r="A73" s="17" t="s">
        <v>16</v>
      </c>
      <c r="B73" s="18">
        <f>[9]SCF!C70</f>
        <v>1109195.6000000001</v>
      </c>
      <c r="C73" s="18">
        <v>180.75000000000003</v>
      </c>
      <c r="D73" s="18">
        <f t="shared" si="13"/>
        <v>-1109014.8500000001</v>
      </c>
      <c r="E73" s="19">
        <f t="shared" si="15"/>
        <v>-99.983704407049572</v>
      </c>
    </row>
    <row r="74" spans="1:5" ht="15" customHeight="1" x14ac:dyDescent="0.3">
      <c r="A74" s="17" t="s">
        <v>64</v>
      </c>
      <c r="B74" s="18">
        <f>[9]SCF!C71</f>
        <v>18555.68</v>
      </c>
      <c r="C74" s="18">
        <v>5393.18</v>
      </c>
      <c r="D74" s="18">
        <f t="shared" si="13"/>
        <v>-13162.5</v>
      </c>
      <c r="E74" s="19">
        <f t="shared" si="15"/>
        <v>-70.93515300975227</v>
      </c>
    </row>
    <row r="75" spans="1:5" ht="15" customHeight="1" x14ac:dyDescent="0.3">
      <c r="A75" s="17" t="s">
        <v>18</v>
      </c>
      <c r="B75" s="18">
        <f>[9]SCF!C72</f>
        <v>18989428.640000001</v>
      </c>
      <c r="C75" s="18">
        <v>5879838.3300000001</v>
      </c>
      <c r="D75" s="18">
        <f t="shared" si="13"/>
        <v>-13109590.310000001</v>
      </c>
      <c r="E75" s="19">
        <f t="shared" si="15"/>
        <v>-69.036254636885161</v>
      </c>
    </row>
    <row r="76" spans="1:5" ht="15" customHeight="1" x14ac:dyDescent="0.3">
      <c r="A76" s="17" t="s">
        <v>19</v>
      </c>
      <c r="B76" s="18">
        <f>[9]SCF!C73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[9]SCF!C74</f>
        <v>31946690.91</v>
      </c>
      <c r="C77" s="18">
        <v>481072.75999999995</v>
      </c>
      <c r="D77" s="18">
        <f t="shared" ref="D77:D81" si="16">C77-B77</f>
        <v>-31465618.149999999</v>
      </c>
      <c r="E77" s="19">
        <f t="shared" si="15"/>
        <v>-98.494138997509083</v>
      </c>
    </row>
    <row r="78" spans="1:5" x14ac:dyDescent="0.3">
      <c r="A78" s="24" t="s">
        <v>66</v>
      </c>
      <c r="B78" s="18">
        <f>[9]SCF!C75</f>
        <v>230739404.24000001</v>
      </c>
      <c r="C78" s="18">
        <v>46932286.799999997</v>
      </c>
      <c r="D78" s="18">
        <f t="shared" si="16"/>
        <v>-183807117.44</v>
      </c>
      <c r="E78" s="19">
        <f t="shared" si="15"/>
        <v>-79.660046815764446</v>
      </c>
    </row>
    <row r="79" spans="1:5" ht="15" customHeight="1" x14ac:dyDescent="0.3">
      <c r="A79" s="24" t="s">
        <v>67</v>
      </c>
      <c r="B79" s="18">
        <f>[9]SCF!C76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[9]SCF!C77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[9]SCF!C78</f>
        <v>278310</v>
      </c>
      <c r="C81" s="18">
        <v>0</v>
      </c>
      <c r="D81" s="18">
        <f t="shared" si="16"/>
        <v>-278310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352339758.21000004</v>
      </c>
      <c r="C82" s="31">
        <v>78027063.86999999</v>
      </c>
      <c r="D82" s="31">
        <f t="shared" si="13"/>
        <v>-274312694.34000003</v>
      </c>
      <c r="E82" s="32">
        <f t="shared" si="14"/>
        <v>-77.854595727032688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[9]SCF!C81</f>
        <v>0</v>
      </c>
      <c r="C84" s="18">
        <v>3820192.63</v>
      </c>
      <c r="D84" s="18">
        <f t="shared" ref="D84:D88" si="17">+C84-B84</f>
        <v>3820192.63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[9]SCF!C82</f>
        <v>104075974.51000001</v>
      </c>
      <c r="C85" s="18">
        <v>67660150.209999993</v>
      </c>
      <c r="D85" s="18">
        <f t="shared" si="17"/>
        <v>-36415824.300000012</v>
      </c>
      <c r="E85" s="19">
        <f t="shared" si="18"/>
        <v>-34.989654885721052</v>
      </c>
    </row>
    <row r="86" spans="1:5" ht="15" customHeight="1" x14ac:dyDescent="0.3">
      <c r="A86" s="24" t="s">
        <v>74</v>
      </c>
      <c r="B86" s="18">
        <f>[9]SCF!C83</f>
        <v>78128082.799999997</v>
      </c>
      <c r="C86" s="18">
        <v>3634979.8599999994</v>
      </c>
      <c r="D86" s="18">
        <f t="shared" si="17"/>
        <v>-74493102.939999998</v>
      </c>
      <c r="E86" s="19">
        <f t="shared" si="18"/>
        <v>-95.347409369681856</v>
      </c>
    </row>
    <row r="87" spans="1:5" ht="15" customHeight="1" x14ac:dyDescent="0.3">
      <c r="A87" s="30" t="s">
        <v>75</v>
      </c>
      <c r="B87" s="33">
        <f>+B84+B85+B86</f>
        <v>182204057.31</v>
      </c>
      <c r="C87" s="31">
        <v>75115322.699999988</v>
      </c>
      <c r="D87" s="31">
        <f t="shared" si="17"/>
        <v>-107088734.61000001</v>
      </c>
      <c r="E87" s="32">
        <f>+D87/B87*100</f>
        <v>-58.774066939574467</v>
      </c>
    </row>
    <row r="88" spans="1:5" ht="18" customHeight="1" x14ac:dyDescent="0.3">
      <c r="A88" s="25" t="s">
        <v>76</v>
      </c>
      <c r="B88" s="27">
        <f>+B45+B46+B68+B82+B87</f>
        <v>3418867846.8999996</v>
      </c>
      <c r="C88" s="27">
        <v>2181503548.1899996</v>
      </c>
      <c r="D88" s="27">
        <f t="shared" si="17"/>
        <v>-1237364298.71</v>
      </c>
      <c r="E88" s="28">
        <f>+D88/B88*100</f>
        <v>-36.192223686913174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[9]SCF!C88</f>
        <v>0</v>
      </c>
      <c r="C91" s="18">
        <v>41118951.060000002</v>
      </c>
      <c r="D91" s="18">
        <f t="shared" ref="D91:D98" si="19">+C91-B91</f>
        <v>41118951.060000002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[9]SCF!C89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[9]SCF!C90</f>
        <v>22939844</v>
      </c>
      <c r="C93" s="18">
        <v>2739484.18</v>
      </c>
      <c r="D93" s="18">
        <f t="shared" si="19"/>
        <v>-20200359.82</v>
      </c>
      <c r="E93" s="19">
        <f t="shared" si="20"/>
        <v>-88.057965084679751</v>
      </c>
    </row>
    <row r="94" spans="1:5" ht="15" customHeight="1" x14ac:dyDescent="0.3">
      <c r="A94" s="24" t="s">
        <v>81</v>
      </c>
      <c r="B94" s="18">
        <f>[9]SCF!C91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[9]SCF!C92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[9]SCF!C93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[9]SCF!C94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22939844</v>
      </c>
      <c r="C98" s="31">
        <v>43858435.240000002</v>
      </c>
      <c r="D98" s="31">
        <f t="shared" si="19"/>
        <v>20918591.240000002</v>
      </c>
      <c r="E98" s="32">
        <f t="shared" ref="E98" si="21">+D98/B98*100</f>
        <v>91.18889927934994</v>
      </c>
    </row>
    <row r="99" spans="1:5" ht="15" customHeight="1" x14ac:dyDescent="0.3">
      <c r="A99" s="34" t="s">
        <v>86</v>
      </c>
      <c r="B99" s="35">
        <f>+B42-B88-B98</f>
        <v>-81224581.43999958</v>
      </c>
      <c r="C99" s="36">
        <v>138215162.22000098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[9]SCF!$C$97</f>
        <v>443982249.39999998</v>
      </c>
      <c r="C100" s="18">
        <v>299802817.10000002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362757667.9600004</v>
      </c>
      <c r="C101" s="36">
        <v>438017979.32000101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AKELCO</vt:lpstr>
      <vt:lpstr>ANTECO</vt:lpstr>
      <vt:lpstr>CAPELCO</vt:lpstr>
      <vt:lpstr>CENECO</vt:lpstr>
      <vt:lpstr>GUIMELCO</vt:lpstr>
      <vt:lpstr>ILECO I</vt:lpstr>
      <vt:lpstr>ILECO II</vt:lpstr>
      <vt:lpstr>ILECO III</vt:lpstr>
      <vt:lpstr>NOCECO</vt:lpstr>
      <vt:lpstr>NONECO</vt:lpstr>
      <vt:lpstr>AKELCO!Print_Titles</vt:lpstr>
      <vt:lpstr>ANTECO!Print_Titles</vt:lpstr>
      <vt:lpstr>CAPELCO!Print_Titles</vt:lpstr>
      <vt:lpstr>CENECO!Print_Titles</vt:lpstr>
      <vt:lpstr>GUIMELCO!Print_Titles</vt:lpstr>
      <vt:lpstr>'ILECO I'!Print_Titles</vt:lpstr>
      <vt:lpstr>'ILECO II'!Print_Titles</vt:lpstr>
      <vt:lpstr>'ILECO III'!Print_Titles</vt:lpstr>
      <vt:lpstr>NOCECO!Print_Titles</vt:lpstr>
      <vt:lpstr>NONECO!Print_Titles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2024-03-07T08:03:31Z</dcterms:created>
  <dcterms:modified xsi:type="dcterms:W3CDTF">2024-03-07T08:06:07Z</dcterms:modified>
</cp:coreProperties>
</file>